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4625" windowHeight="12825"/>
  </bookViews>
  <sheets>
    <sheet name="Podrobný rozpočet projektu" sheetId="5" r:id="rId1"/>
    <sheet name="Referenčné hodnoty" sheetId="7" r:id="rId2"/>
    <sheet name="Prieskum trhu" sheetId="10" r:id="rId3"/>
    <sheet name="Value for Money" sheetId="4" r:id="rId4"/>
    <sheet name="Úspora-vykurovanie" sheetId="9" r:id="rId5"/>
  </sheets>
  <definedNames>
    <definedName name="_ftn1" localSheetId="3">'Value for Money'!#REF!</definedName>
    <definedName name="_ftn2" localSheetId="3">'Value for Money'!$F$29</definedName>
    <definedName name="ghghjgh" localSheetId="2">#REF!</definedName>
    <definedName name="ghghjgh">#REF!</definedName>
    <definedName name="hjkz" localSheetId="2">#REF!</definedName>
    <definedName name="hjkz">#REF!</definedName>
    <definedName name="_xlnm.Print_Area" localSheetId="0">'Podrobný rozpočet projektu'!$A$1:$X$543</definedName>
    <definedName name="_xlnm.Print_Area" localSheetId="2">'Prieskum trhu'!$A$1:$N$44</definedName>
    <definedName name="_xlnm.Print_Area" localSheetId="1">'Referenčné hodnoty'!$A$1:$E$64</definedName>
    <definedName name="_xlnm.Print_Area" localSheetId="4">'Úspora-vykurovanie'!$A$1:$G$28</definedName>
    <definedName name="_xlnm.Print_Area" localSheetId="3">'Value for Money'!$A$1:$E$38</definedName>
  </definedNames>
  <calcPr calcId="145621"/>
</workbook>
</file>

<file path=xl/calcChain.xml><?xml version="1.0" encoding="utf-8"?>
<calcChain xmlns="http://schemas.openxmlformats.org/spreadsheetml/2006/main">
  <c r="F171" i="5" l="1"/>
  <c r="G485" i="5" l="1"/>
  <c r="I485" i="5" s="1"/>
  <c r="G433" i="5"/>
  <c r="H433" i="5" s="1"/>
  <c r="G434" i="5"/>
  <c r="I434" i="5" s="1"/>
  <c r="G435" i="5"/>
  <c r="H435" i="5" s="1"/>
  <c r="G436" i="5"/>
  <c r="I436" i="5" s="1"/>
  <c r="G437" i="5"/>
  <c r="H437" i="5" s="1"/>
  <c r="G438" i="5"/>
  <c r="I438" i="5" s="1"/>
  <c r="G439" i="5"/>
  <c r="I439" i="5" s="1"/>
  <c r="G440" i="5"/>
  <c r="I440" i="5" s="1"/>
  <c r="G441" i="5"/>
  <c r="H441" i="5" s="1"/>
  <c r="G442" i="5"/>
  <c r="I442" i="5" s="1"/>
  <c r="G443" i="5"/>
  <c r="I443" i="5" s="1"/>
  <c r="G444" i="5"/>
  <c r="I444" i="5" s="1"/>
  <c r="G445" i="5"/>
  <c r="I445" i="5" s="1"/>
  <c r="G446" i="5"/>
  <c r="H446" i="5" s="1"/>
  <c r="G447" i="5"/>
  <c r="I447" i="5" s="1"/>
  <c r="G448" i="5"/>
  <c r="I448" i="5" s="1"/>
  <c r="G449" i="5"/>
  <c r="H449" i="5" s="1"/>
  <c r="G450" i="5"/>
  <c r="I450" i="5" s="1"/>
  <c r="G451" i="5"/>
  <c r="I451" i="5" s="1"/>
  <c r="G452" i="5"/>
  <c r="I452" i="5" s="1"/>
  <c r="G453" i="5"/>
  <c r="H453" i="5" s="1"/>
  <c r="G454" i="5"/>
  <c r="I454" i="5" s="1"/>
  <c r="G455" i="5"/>
  <c r="I455" i="5" s="1"/>
  <c r="G456" i="5"/>
  <c r="I456" i="5" s="1"/>
  <c r="G457" i="5"/>
  <c r="H457" i="5" s="1"/>
  <c r="G458" i="5"/>
  <c r="I458" i="5" s="1"/>
  <c r="G459" i="5"/>
  <c r="H459" i="5" s="1"/>
  <c r="G460" i="5"/>
  <c r="I460" i="5" s="1"/>
  <c r="G461" i="5"/>
  <c r="H461" i="5" s="1"/>
  <c r="G462" i="5"/>
  <c r="I462" i="5" s="1"/>
  <c r="G463" i="5"/>
  <c r="I463" i="5" s="1"/>
  <c r="G464" i="5"/>
  <c r="H464" i="5" s="1"/>
  <c r="G465" i="5"/>
  <c r="I465" i="5" s="1"/>
  <c r="G466" i="5"/>
  <c r="I466" i="5" s="1"/>
  <c r="G467" i="5"/>
  <c r="I467" i="5" s="1"/>
  <c r="G468" i="5"/>
  <c r="H468" i="5" s="1"/>
  <c r="G469" i="5"/>
  <c r="I469" i="5" s="1"/>
  <c r="G470" i="5"/>
  <c r="I470" i="5" s="1"/>
  <c r="G471" i="5"/>
  <c r="I471" i="5" s="1"/>
  <c r="G472" i="5"/>
  <c r="H472" i="5" s="1"/>
  <c r="G473" i="5"/>
  <c r="I473" i="5" s="1"/>
  <c r="G474" i="5"/>
  <c r="I474" i="5" s="1"/>
  <c r="G475" i="5"/>
  <c r="I475" i="5" s="1"/>
  <c r="G476" i="5"/>
  <c r="H476" i="5" s="1"/>
  <c r="G477" i="5"/>
  <c r="I477" i="5" s="1"/>
  <c r="G478" i="5"/>
  <c r="I478" i="5" s="1"/>
  <c r="G479" i="5"/>
  <c r="I479" i="5" s="1"/>
  <c r="G480" i="5"/>
  <c r="H480" i="5" s="1"/>
  <c r="G481" i="5"/>
  <c r="I481" i="5" s="1"/>
  <c r="G482" i="5"/>
  <c r="I482" i="5" s="1"/>
  <c r="G483" i="5"/>
  <c r="I483" i="5" s="1"/>
  <c r="G484" i="5"/>
  <c r="H484" i="5" s="1"/>
  <c r="G486" i="5"/>
  <c r="H486" i="5" s="1"/>
  <c r="G487" i="5"/>
  <c r="H487" i="5" s="1"/>
  <c r="G488" i="5"/>
  <c r="I488" i="5" s="1"/>
  <c r="G489" i="5"/>
  <c r="I489" i="5" s="1"/>
  <c r="G490" i="5"/>
  <c r="H490" i="5" s="1"/>
  <c r="G491" i="5"/>
  <c r="H491" i="5" s="1"/>
  <c r="G492" i="5"/>
  <c r="I492" i="5" s="1"/>
  <c r="G493" i="5"/>
  <c r="I493" i="5" s="1"/>
  <c r="G494" i="5"/>
  <c r="I494" i="5" s="1"/>
  <c r="G495" i="5"/>
  <c r="H495" i="5" s="1"/>
  <c r="G496" i="5"/>
  <c r="I496" i="5" s="1"/>
  <c r="G497" i="5"/>
  <c r="I497" i="5" s="1"/>
  <c r="G498" i="5"/>
  <c r="H498" i="5" s="1"/>
  <c r="G499" i="5"/>
  <c r="H499" i="5" s="1"/>
  <c r="G500" i="5"/>
  <c r="I500" i="5" s="1"/>
  <c r="G501" i="5"/>
  <c r="I501" i="5" s="1"/>
  <c r="G502" i="5"/>
  <c r="I502" i="5" s="1"/>
  <c r="G503" i="5"/>
  <c r="H503" i="5" s="1"/>
  <c r="G504" i="5"/>
  <c r="I504" i="5" s="1"/>
  <c r="G505" i="5"/>
  <c r="I505" i="5" s="1"/>
  <c r="G506" i="5"/>
  <c r="H506" i="5" s="1"/>
  <c r="G507" i="5"/>
  <c r="H507" i="5" s="1"/>
  <c r="G508" i="5"/>
  <c r="I508" i="5" s="1"/>
  <c r="G509" i="5"/>
  <c r="I509" i="5" s="1"/>
  <c r="G510" i="5"/>
  <c r="H510" i="5" s="1"/>
  <c r="G511" i="5"/>
  <c r="H511" i="5" s="1"/>
  <c r="G512" i="5"/>
  <c r="I512" i="5" s="1"/>
  <c r="G513" i="5"/>
  <c r="I513" i="5" s="1"/>
  <c r="G514" i="5"/>
  <c r="I514" i="5" s="1"/>
  <c r="G515" i="5"/>
  <c r="I515" i="5" s="1"/>
  <c r="G516" i="5"/>
  <c r="I516" i="5" s="1"/>
  <c r="G517" i="5"/>
  <c r="I517" i="5" s="1"/>
  <c r="G518" i="5"/>
  <c r="I518" i="5" s="1"/>
  <c r="G519" i="5"/>
  <c r="I519" i="5" s="1"/>
  <c r="G520" i="5"/>
  <c r="I520" i="5" s="1"/>
  <c r="G521" i="5"/>
  <c r="I521" i="5" s="1"/>
  <c r="G522" i="5"/>
  <c r="H522" i="5" s="1"/>
  <c r="G523" i="5"/>
  <c r="I523" i="5" s="1"/>
  <c r="G524" i="5"/>
  <c r="I524" i="5" s="1"/>
  <c r="G525" i="5"/>
  <c r="I525" i="5" s="1"/>
  <c r="G526" i="5"/>
  <c r="I526" i="5" s="1"/>
  <c r="G432" i="5"/>
  <c r="I432" i="5" s="1"/>
  <c r="G411" i="5"/>
  <c r="H411" i="5" s="1"/>
  <c r="G414" i="5"/>
  <c r="H414" i="5" s="1"/>
  <c r="G413" i="5"/>
  <c r="I413" i="5" s="1"/>
  <c r="G250" i="5"/>
  <c r="I250" i="5" s="1"/>
  <c r="G251" i="5"/>
  <c r="I251" i="5" s="1"/>
  <c r="G252" i="5"/>
  <c r="I252" i="5" s="1"/>
  <c r="G253" i="5"/>
  <c r="H253" i="5" s="1"/>
  <c r="G254" i="5"/>
  <c r="I254" i="5" s="1"/>
  <c r="G255" i="5"/>
  <c r="I255" i="5" s="1"/>
  <c r="G256" i="5"/>
  <c r="I256" i="5" s="1"/>
  <c r="G257" i="5"/>
  <c r="H257" i="5" s="1"/>
  <c r="G258" i="5"/>
  <c r="I258" i="5" s="1"/>
  <c r="G259" i="5"/>
  <c r="I259" i="5" s="1"/>
  <c r="G260" i="5"/>
  <c r="I260" i="5" s="1"/>
  <c r="G261" i="5"/>
  <c r="I261" i="5" s="1"/>
  <c r="G262" i="5"/>
  <c r="I262" i="5" s="1"/>
  <c r="G263" i="5"/>
  <c r="I263" i="5" s="1"/>
  <c r="G264" i="5"/>
  <c r="I264" i="5" s="1"/>
  <c r="G265" i="5"/>
  <c r="H265" i="5" s="1"/>
  <c r="G266" i="5"/>
  <c r="I266" i="5" s="1"/>
  <c r="G267" i="5"/>
  <c r="I267" i="5" s="1"/>
  <c r="G268" i="5"/>
  <c r="I268" i="5" s="1"/>
  <c r="G269" i="5"/>
  <c r="H269" i="5" s="1"/>
  <c r="G270" i="5"/>
  <c r="I270" i="5" s="1"/>
  <c r="G271" i="5"/>
  <c r="I271" i="5" s="1"/>
  <c r="G272" i="5"/>
  <c r="I272" i="5" s="1"/>
  <c r="G273" i="5"/>
  <c r="I273" i="5" s="1"/>
  <c r="G274" i="5"/>
  <c r="I274" i="5" s="1"/>
  <c r="G275" i="5"/>
  <c r="I275" i="5" s="1"/>
  <c r="G276" i="5"/>
  <c r="I276" i="5" s="1"/>
  <c r="G277" i="5"/>
  <c r="H277" i="5" s="1"/>
  <c r="G278" i="5"/>
  <c r="I278" i="5" s="1"/>
  <c r="G279" i="5"/>
  <c r="I279" i="5" s="1"/>
  <c r="G280" i="5"/>
  <c r="I280" i="5" s="1"/>
  <c r="G281" i="5"/>
  <c r="H281" i="5" s="1"/>
  <c r="G282" i="5"/>
  <c r="I282" i="5" s="1"/>
  <c r="G283" i="5"/>
  <c r="I283" i="5" s="1"/>
  <c r="G284" i="5"/>
  <c r="I284" i="5" s="1"/>
  <c r="G285" i="5"/>
  <c r="I285" i="5" s="1"/>
  <c r="G286" i="5"/>
  <c r="I286" i="5" s="1"/>
  <c r="G287" i="5"/>
  <c r="H287" i="5" s="1"/>
  <c r="G288" i="5"/>
  <c r="I288" i="5" s="1"/>
  <c r="G289" i="5"/>
  <c r="I289" i="5" s="1"/>
  <c r="G290" i="5"/>
  <c r="I290" i="5" s="1"/>
  <c r="G291" i="5"/>
  <c r="I291" i="5" s="1"/>
  <c r="G292" i="5"/>
  <c r="I292" i="5" s="1"/>
  <c r="G293" i="5"/>
  <c r="I293" i="5" s="1"/>
  <c r="G294" i="5"/>
  <c r="I294" i="5" s="1"/>
  <c r="G295" i="5"/>
  <c r="I295" i="5" s="1"/>
  <c r="G296" i="5"/>
  <c r="I296" i="5" s="1"/>
  <c r="G297" i="5"/>
  <c r="I297" i="5" s="1"/>
  <c r="G298" i="5"/>
  <c r="I298" i="5" s="1"/>
  <c r="G299" i="5"/>
  <c r="H299" i="5" s="1"/>
  <c r="G300" i="5"/>
  <c r="I300" i="5" s="1"/>
  <c r="G301" i="5"/>
  <c r="I301" i="5" s="1"/>
  <c r="G302" i="5"/>
  <c r="I302" i="5" s="1"/>
  <c r="G303" i="5"/>
  <c r="I303" i="5" s="1"/>
  <c r="G304" i="5"/>
  <c r="I304" i="5" s="1"/>
  <c r="G305" i="5"/>
  <c r="I305" i="5" s="1"/>
  <c r="G306" i="5"/>
  <c r="I306" i="5" s="1"/>
  <c r="G307" i="5"/>
  <c r="I307" i="5" s="1"/>
  <c r="G308" i="5"/>
  <c r="I308" i="5" s="1"/>
  <c r="G309" i="5"/>
  <c r="I309" i="5" s="1"/>
  <c r="G310" i="5"/>
  <c r="I310" i="5" s="1"/>
  <c r="G311" i="5"/>
  <c r="I311" i="5" s="1"/>
  <c r="G312" i="5"/>
  <c r="I312" i="5" s="1"/>
  <c r="G313" i="5"/>
  <c r="I313" i="5" s="1"/>
  <c r="G314" i="5"/>
  <c r="I314" i="5" s="1"/>
  <c r="G315" i="5"/>
  <c r="I315" i="5" s="1"/>
  <c r="G316" i="5"/>
  <c r="I316" i="5" s="1"/>
  <c r="G317" i="5"/>
  <c r="I317" i="5" s="1"/>
  <c r="G318" i="5"/>
  <c r="I318" i="5" s="1"/>
  <c r="G319" i="5"/>
  <c r="I319" i="5" s="1"/>
  <c r="G320" i="5"/>
  <c r="I320" i="5" s="1"/>
  <c r="G321" i="5"/>
  <c r="I321" i="5" s="1"/>
  <c r="G322" i="5"/>
  <c r="I322" i="5" s="1"/>
  <c r="G323" i="5"/>
  <c r="I323" i="5" s="1"/>
  <c r="G324" i="5"/>
  <c r="I324" i="5" s="1"/>
  <c r="G325" i="5"/>
  <c r="I325" i="5" s="1"/>
  <c r="G326" i="5"/>
  <c r="I326" i="5" s="1"/>
  <c r="G327" i="5"/>
  <c r="I327" i="5" s="1"/>
  <c r="G328" i="5"/>
  <c r="I328" i="5" s="1"/>
  <c r="G329" i="5"/>
  <c r="I329" i="5" s="1"/>
  <c r="G330" i="5"/>
  <c r="I330" i="5" s="1"/>
  <c r="G331" i="5"/>
  <c r="I331" i="5" s="1"/>
  <c r="G332" i="5"/>
  <c r="I332" i="5" s="1"/>
  <c r="G333" i="5"/>
  <c r="I333" i="5" s="1"/>
  <c r="G334" i="5"/>
  <c r="I334" i="5" s="1"/>
  <c r="G335" i="5"/>
  <c r="I335" i="5" s="1"/>
  <c r="G336" i="5"/>
  <c r="I336" i="5" s="1"/>
  <c r="G337" i="5"/>
  <c r="I337" i="5" s="1"/>
  <c r="G338" i="5"/>
  <c r="I338" i="5" s="1"/>
  <c r="G339" i="5"/>
  <c r="I339" i="5" s="1"/>
  <c r="G340" i="5"/>
  <c r="I340" i="5" s="1"/>
  <c r="G341" i="5"/>
  <c r="I341" i="5" s="1"/>
  <c r="G342" i="5"/>
  <c r="I342" i="5" s="1"/>
  <c r="G343" i="5"/>
  <c r="I343" i="5" s="1"/>
  <c r="G238" i="5"/>
  <c r="I238" i="5" s="1"/>
  <c r="G239" i="5"/>
  <c r="I239" i="5" s="1"/>
  <c r="G240" i="5"/>
  <c r="I240" i="5" s="1"/>
  <c r="G241" i="5"/>
  <c r="I241" i="5" s="1"/>
  <c r="G242" i="5"/>
  <c r="H242" i="5" s="1"/>
  <c r="G243" i="5"/>
  <c r="I243" i="5" s="1"/>
  <c r="G244" i="5"/>
  <c r="I244" i="5" s="1"/>
  <c r="G245" i="5"/>
  <c r="I245" i="5" s="1"/>
  <c r="G246" i="5"/>
  <c r="H246" i="5" s="1"/>
  <c r="G247" i="5"/>
  <c r="I247" i="5" s="1"/>
  <c r="G248" i="5"/>
  <c r="I248" i="5" s="1"/>
  <c r="G249" i="5"/>
  <c r="I249" i="5" s="1"/>
  <c r="G344" i="5"/>
  <c r="I344" i="5" s="1"/>
  <c r="G345" i="5"/>
  <c r="I345" i="5" s="1"/>
  <c r="G346" i="5"/>
  <c r="H346" i="5" s="1"/>
  <c r="G347" i="5"/>
  <c r="H347" i="5" s="1"/>
  <c r="G348" i="5"/>
  <c r="I348" i="5" s="1"/>
  <c r="G349" i="5"/>
  <c r="I349" i="5" s="1"/>
  <c r="G350" i="5"/>
  <c r="H350" i="5" s="1"/>
  <c r="G351" i="5"/>
  <c r="H351" i="5" s="1"/>
  <c r="G352" i="5"/>
  <c r="I352" i="5" s="1"/>
  <c r="G353" i="5"/>
  <c r="H353" i="5" s="1"/>
  <c r="G354" i="5"/>
  <c r="H354" i="5" s="1"/>
  <c r="G355" i="5"/>
  <c r="H355" i="5" s="1"/>
  <c r="G356" i="5"/>
  <c r="I356" i="5" s="1"/>
  <c r="G357" i="5"/>
  <c r="H357" i="5" s="1"/>
  <c r="G358" i="5"/>
  <c r="H358" i="5" s="1"/>
  <c r="G359" i="5"/>
  <c r="H359" i="5" s="1"/>
  <c r="G360" i="5"/>
  <c r="H360" i="5" s="1"/>
  <c r="G361" i="5"/>
  <c r="H361" i="5" s="1"/>
  <c r="G362" i="5"/>
  <c r="I362" i="5" s="1"/>
  <c r="G363" i="5"/>
  <c r="I363" i="5" s="1"/>
  <c r="G364" i="5"/>
  <c r="H364" i="5" s="1"/>
  <c r="G365" i="5"/>
  <c r="H365" i="5" s="1"/>
  <c r="G366" i="5"/>
  <c r="I366" i="5" s="1"/>
  <c r="G367" i="5"/>
  <c r="I367" i="5" s="1"/>
  <c r="G368" i="5"/>
  <c r="H368" i="5" s="1"/>
  <c r="G369" i="5"/>
  <c r="H369" i="5" s="1"/>
  <c r="G370" i="5"/>
  <c r="I370" i="5" s="1"/>
  <c r="G371" i="5"/>
  <c r="I371" i="5" s="1"/>
  <c r="G372" i="5"/>
  <c r="H372" i="5" s="1"/>
  <c r="G373" i="5"/>
  <c r="H373" i="5" s="1"/>
  <c r="G374" i="5"/>
  <c r="I374" i="5" s="1"/>
  <c r="G375" i="5"/>
  <c r="I375" i="5" s="1"/>
  <c r="G376" i="5"/>
  <c r="H376" i="5" s="1"/>
  <c r="G377" i="5"/>
  <c r="H377" i="5" s="1"/>
  <c r="G378" i="5"/>
  <c r="I378" i="5" s="1"/>
  <c r="G379" i="5"/>
  <c r="I379" i="5" s="1"/>
  <c r="G380" i="5"/>
  <c r="H380" i="5" s="1"/>
  <c r="G381" i="5"/>
  <c r="H381" i="5" s="1"/>
  <c r="G382" i="5"/>
  <c r="I382" i="5" s="1"/>
  <c r="G383" i="5"/>
  <c r="I383" i="5" s="1"/>
  <c r="G384" i="5"/>
  <c r="H384" i="5" s="1"/>
  <c r="G385" i="5"/>
  <c r="H385" i="5" s="1"/>
  <c r="G386" i="5"/>
  <c r="I386" i="5" s="1"/>
  <c r="G387" i="5"/>
  <c r="I387" i="5" s="1"/>
  <c r="G388" i="5"/>
  <c r="H388" i="5" s="1"/>
  <c r="G389" i="5"/>
  <c r="H389" i="5" s="1"/>
  <c r="G390" i="5"/>
  <c r="I390" i="5" s="1"/>
  <c r="G391" i="5"/>
  <c r="I391" i="5" s="1"/>
  <c r="G392" i="5"/>
  <c r="H392" i="5" s="1"/>
  <c r="G393" i="5"/>
  <c r="H393" i="5" s="1"/>
  <c r="G394" i="5"/>
  <c r="I394" i="5" s="1"/>
  <c r="G395" i="5"/>
  <c r="I395" i="5" s="1"/>
  <c r="G396" i="5"/>
  <c r="H396" i="5" s="1"/>
  <c r="G397" i="5"/>
  <c r="H397" i="5" s="1"/>
  <c r="G398" i="5"/>
  <c r="I398" i="5" s="1"/>
  <c r="G399" i="5"/>
  <c r="I399" i="5" s="1"/>
  <c r="G400" i="5"/>
  <c r="H400" i="5" s="1"/>
  <c r="G401" i="5"/>
  <c r="H401" i="5" s="1"/>
  <c r="G402" i="5"/>
  <c r="I402" i="5" s="1"/>
  <c r="G403" i="5"/>
  <c r="I403" i="5" s="1"/>
  <c r="G404" i="5"/>
  <c r="H404" i="5" s="1"/>
  <c r="G405" i="5"/>
  <c r="H405" i="5" s="1"/>
  <c r="G406" i="5"/>
  <c r="I406" i="5" s="1"/>
  <c r="G407" i="5"/>
  <c r="I407" i="5" s="1"/>
  <c r="G408" i="5"/>
  <c r="H408" i="5" s="1"/>
  <c r="G409" i="5"/>
  <c r="I409" i="5" s="1"/>
  <c r="G410" i="5"/>
  <c r="H410" i="5" s="1"/>
  <c r="G412" i="5"/>
  <c r="I412" i="5" s="1"/>
  <c r="G415" i="5"/>
  <c r="H415" i="5" s="1"/>
  <c r="G416" i="5"/>
  <c r="I416" i="5" s="1"/>
  <c r="G417" i="5"/>
  <c r="I417" i="5" s="1"/>
  <c r="G228" i="5"/>
  <c r="H228" i="5" s="1"/>
  <c r="G229" i="5"/>
  <c r="I229" i="5" s="1"/>
  <c r="G230" i="5"/>
  <c r="I230" i="5" s="1"/>
  <c r="G231" i="5"/>
  <c r="H231" i="5" s="1"/>
  <c r="G232" i="5"/>
  <c r="H232" i="5" s="1"/>
  <c r="G233" i="5"/>
  <c r="I233" i="5" s="1"/>
  <c r="G234" i="5"/>
  <c r="I234" i="5" s="1"/>
  <c r="G235" i="5"/>
  <c r="I235" i="5" s="1"/>
  <c r="G236" i="5"/>
  <c r="I236" i="5" s="1"/>
  <c r="G418" i="5"/>
  <c r="H418" i="5" s="1"/>
  <c r="G421" i="5"/>
  <c r="I421" i="5" s="1"/>
  <c r="G422" i="5"/>
  <c r="H422" i="5" s="1"/>
  <c r="G423" i="5"/>
  <c r="H423" i="5" s="1"/>
  <c r="G424" i="5"/>
  <c r="I424" i="5" s="1"/>
  <c r="G425" i="5"/>
  <c r="I425" i="5" s="1"/>
  <c r="G426" i="5"/>
  <c r="H426" i="5" s="1"/>
  <c r="G427" i="5"/>
  <c r="H427" i="5" s="1"/>
  <c r="G428" i="5"/>
  <c r="I428" i="5" s="1"/>
  <c r="G199" i="5"/>
  <c r="I199" i="5" s="1"/>
  <c r="G200" i="5"/>
  <c r="H200" i="5" s="1"/>
  <c r="G201" i="5"/>
  <c r="H201" i="5" s="1"/>
  <c r="G202" i="5"/>
  <c r="H202" i="5" s="1"/>
  <c r="G203" i="5"/>
  <c r="I203" i="5" s="1"/>
  <c r="G204" i="5"/>
  <c r="H204" i="5" s="1"/>
  <c r="G205" i="5"/>
  <c r="H205" i="5" s="1"/>
  <c r="G206" i="5"/>
  <c r="H206" i="5" s="1"/>
  <c r="G207" i="5"/>
  <c r="I207" i="5" s="1"/>
  <c r="G208" i="5"/>
  <c r="H208" i="5" s="1"/>
  <c r="G209" i="5"/>
  <c r="H209" i="5" s="1"/>
  <c r="G210" i="5"/>
  <c r="H210" i="5" s="1"/>
  <c r="G211" i="5"/>
  <c r="I211" i="5" s="1"/>
  <c r="G212" i="5"/>
  <c r="H212" i="5" s="1"/>
  <c r="G213" i="5"/>
  <c r="H213" i="5" s="1"/>
  <c r="G214" i="5"/>
  <c r="I214" i="5" s="1"/>
  <c r="G215" i="5"/>
  <c r="H215" i="5" s="1"/>
  <c r="G216" i="5"/>
  <c r="I216" i="5" s="1"/>
  <c r="G217" i="5"/>
  <c r="H217" i="5" s="1"/>
  <c r="G218" i="5"/>
  <c r="H218" i="5" s="1"/>
  <c r="G219" i="5"/>
  <c r="I219" i="5" s="1"/>
  <c r="G220" i="5"/>
  <c r="H220" i="5" s="1"/>
  <c r="G221" i="5"/>
  <c r="I221" i="5" s="1"/>
  <c r="G222" i="5"/>
  <c r="I222" i="5" s="1"/>
  <c r="G195" i="5"/>
  <c r="I195" i="5" s="1"/>
  <c r="G196" i="5"/>
  <c r="H196" i="5" s="1"/>
  <c r="G197" i="5"/>
  <c r="I197" i="5" s="1"/>
  <c r="G198" i="5"/>
  <c r="I198" i="5" s="1"/>
  <c r="G223" i="5"/>
  <c r="I223" i="5" s="1"/>
  <c r="G224" i="5"/>
  <c r="H224" i="5" s="1"/>
  <c r="G225" i="5"/>
  <c r="I225" i="5" s="1"/>
  <c r="G226" i="5"/>
  <c r="H226" i="5" s="1"/>
  <c r="G227" i="5"/>
  <c r="I227" i="5" s="1"/>
  <c r="G192" i="5"/>
  <c r="I192" i="5" s="1"/>
  <c r="G174" i="5"/>
  <c r="H174" i="5" s="1"/>
  <c r="G175" i="5"/>
  <c r="H175" i="5" s="1"/>
  <c r="G176" i="5"/>
  <c r="I176" i="5" s="1"/>
  <c r="G177" i="5"/>
  <c r="H177" i="5" s="1"/>
  <c r="G178" i="5"/>
  <c r="H178" i="5" s="1"/>
  <c r="G179" i="5"/>
  <c r="I179" i="5" s="1"/>
  <c r="G180" i="5"/>
  <c r="I180" i="5" s="1"/>
  <c r="G181" i="5"/>
  <c r="I181" i="5" s="1"/>
  <c r="G182" i="5"/>
  <c r="I182" i="5" s="1"/>
  <c r="G183" i="5"/>
  <c r="I183" i="5" s="1"/>
  <c r="G184" i="5"/>
  <c r="I184" i="5" s="1"/>
  <c r="G185" i="5"/>
  <c r="I185" i="5" s="1"/>
  <c r="G186" i="5"/>
  <c r="I186" i="5" s="1"/>
  <c r="G187" i="5"/>
  <c r="I187" i="5" s="1"/>
  <c r="G188" i="5"/>
  <c r="I188" i="5" s="1"/>
  <c r="G189" i="5"/>
  <c r="I189" i="5" s="1"/>
  <c r="G190" i="5"/>
  <c r="I190" i="5" s="1"/>
  <c r="G193" i="5"/>
  <c r="H193" i="5" s="1"/>
  <c r="G194" i="5"/>
  <c r="I194" i="5" s="1"/>
  <c r="G429" i="5"/>
  <c r="I429" i="5" s="1"/>
  <c r="G430" i="5"/>
  <c r="I430" i="5" s="1"/>
  <c r="G431" i="5"/>
  <c r="I431" i="5" s="1"/>
  <c r="G130" i="5"/>
  <c r="I130" i="5" s="1"/>
  <c r="G131" i="5"/>
  <c r="I131" i="5" s="1"/>
  <c r="G132" i="5"/>
  <c r="H132" i="5" s="1"/>
  <c r="G133" i="5"/>
  <c r="H133" i="5" s="1"/>
  <c r="G134" i="5"/>
  <c r="I134" i="5" s="1"/>
  <c r="G135" i="5"/>
  <c r="I135" i="5" s="1"/>
  <c r="G136" i="5"/>
  <c r="H136" i="5" s="1"/>
  <c r="G137" i="5"/>
  <c r="H137" i="5" s="1"/>
  <c r="G138" i="5"/>
  <c r="I138" i="5" s="1"/>
  <c r="G139" i="5"/>
  <c r="I139" i="5" s="1"/>
  <c r="G140" i="5"/>
  <c r="H140" i="5" s="1"/>
  <c r="G141" i="5"/>
  <c r="I141" i="5" s="1"/>
  <c r="G142" i="5"/>
  <c r="I142" i="5" s="1"/>
  <c r="G143" i="5"/>
  <c r="I143" i="5" s="1"/>
  <c r="G144" i="5"/>
  <c r="H144" i="5" s="1"/>
  <c r="G145" i="5"/>
  <c r="I145" i="5" s="1"/>
  <c r="G146" i="5"/>
  <c r="I146" i="5" s="1"/>
  <c r="G147" i="5"/>
  <c r="I147" i="5" s="1"/>
  <c r="G148" i="5"/>
  <c r="H148" i="5" s="1"/>
  <c r="G149" i="5"/>
  <c r="H149" i="5" s="1"/>
  <c r="G150" i="5"/>
  <c r="I150" i="5" s="1"/>
  <c r="G151" i="5"/>
  <c r="I151" i="5" s="1"/>
  <c r="G152" i="5"/>
  <c r="H152" i="5" s="1"/>
  <c r="G153" i="5"/>
  <c r="I153" i="5" s="1"/>
  <c r="G154" i="5"/>
  <c r="I154" i="5" s="1"/>
  <c r="G155" i="5"/>
  <c r="I155" i="5" s="1"/>
  <c r="G156" i="5"/>
  <c r="H156" i="5" s="1"/>
  <c r="G157" i="5"/>
  <c r="H157" i="5" s="1"/>
  <c r="G158" i="5"/>
  <c r="I158" i="5" s="1"/>
  <c r="G159" i="5"/>
  <c r="I159" i="5" s="1"/>
  <c r="G160" i="5"/>
  <c r="H160" i="5" s="1"/>
  <c r="G161" i="5"/>
  <c r="H161" i="5" s="1"/>
  <c r="G162" i="5"/>
  <c r="I162" i="5" s="1"/>
  <c r="G163" i="5"/>
  <c r="I163" i="5" s="1"/>
  <c r="G164" i="5"/>
  <c r="H164" i="5" s="1"/>
  <c r="G165" i="5"/>
  <c r="I165" i="5" s="1"/>
  <c r="G166" i="5"/>
  <c r="I166" i="5" s="1"/>
  <c r="G167" i="5"/>
  <c r="I167" i="5" s="1"/>
  <c r="G96" i="5"/>
  <c r="I96" i="5" s="1"/>
  <c r="G97" i="5"/>
  <c r="G98" i="5"/>
  <c r="I98" i="5" s="1"/>
  <c r="G99" i="5"/>
  <c r="H99" i="5" s="1"/>
  <c r="G100" i="5"/>
  <c r="G101" i="5"/>
  <c r="G102" i="5"/>
  <c r="I102" i="5" s="1"/>
  <c r="G103" i="5"/>
  <c r="H103" i="5" s="1"/>
  <c r="G104" i="5"/>
  <c r="G105" i="5"/>
  <c r="G106" i="5"/>
  <c r="I106" i="5" s="1"/>
  <c r="G107" i="5"/>
  <c r="H107" i="5" s="1"/>
  <c r="G108" i="5"/>
  <c r="G109" i="5"/>
  <c r="G110" i="5"/>
  <c r="H110" i="5" s="1"/>
  <c r="G111" i="5"/>
  <c r="H111" i="5" s="1"/>
  <c r="G112" i="5"/>
  <c r="G113" i="5"/>
  <c r="G114" i="5"/>
  <c r="I114" i="5" s="1"/>
  <c r="G115" i="5"/>
  <c r="H115" i="5" s="1"/>
  <c r="G116" i="5"/>
  <c r="G117" i="5"/>
  <c r="G118" i="5"/>
  <c r="I118" i="5" s="1"/>
  <c r="G119" i="5"/>
  <c r="H119" i="5" s="1"/>
  <c r="G120" i="5"/>
  <c r="G121" i="5"/>
  <c r="G122" i="5"/>
  <c r="I122" i="5" s="1"/>
  <c r="G123" i="5"/>
  <c r="H123" i="5" s="1"/>
  <c r="G124" i="5"/>
  <c r="G125" i="5"/>
  <c r="G126" i="5"/>
  <c r="H126" i="5" s="1"/>
  <c r="G15" i="5"/>
  <c r="I15" i="5" s="1"/>
  <c r="G16" i="5"/>
  <c r="I16" i="5" s="1"/>
  <c r="G17" i="5"/>
  <c r="I17" i="5" s="1"/>
  <c r="G18" i="5"/>
  <c r="I18" i="5" s="1"/>
  <c r="G19" i="5"/>
  <c r="I19" i="5" s="1"/>
  <c r="G20" i="5"/>
  <c r="I20" i="5" s="1"/>
  <c r="G21" i="5"/>
  <c r="I21" i="5" s="1"/>
  <c r="G22" i="5"/>
  <c r="I22" i="5" s="1"/>
  <c r="G23" i="5"/>
  <c r="I23" i="5" s="1"/>
  <c r="G24" i="5"/>
  <c r="I24" i="5" s="1"/>
  <c r="G25" i="5"/>
  <c r="I25" i="5" s="1"/>
  <c r="G26" i="5"/>
  <c r="I26" i="5" s="1"/>
  <c r="G27" i="5"/>
  <c r="I27" i="5" s="1"/>
  <c r="G28" i="5"/>
  <c r="I28" i="5" s="1"/>
  <c r="G29" i="5"/>
  <c r="I29" i="5" s="1"/>
  <c r="G30" i="5"/>
  <c r="I30" i="5" s="1"/>
  <c r="G31" i="5"/>
  <c r="I31" i="5" s="1"/>
  <c r="G32" i="5"/>
  <c r="I32" i="5" s="1"/>
  <c r="G33" i="5"/>
  <c r="I33" i="5" s="1"/>
  <c r="G34" i="5"/>
  <c r="I34" i="5" s="1"/>
  <c r="G35" i="5"/>
  <c r="I35" i="5" s="1"/>
  <c r="G36" i="5"/>
  <c r="I36" i="5" s="1"/>
  <c r="G37" i="5"/>
  <c r="I37" i="5" s="1"/>
  <c r="G38" i="5"/>
  <c r="I38" i="5" s="1"/>
  <c r="G39" i="5"/>
  <c r="I39" i="5" s="1"/>
  <c r="G40" i="5"/>
  <c r="I40" i="5" s="1"/>
  <c r="G41" i="5"/>
  <c r="I41" i="5" s="1"/>
  <c r="G42" i="5"/>
  <c r="I42" i="5" s="1"/>
  <c r="G43" i="5"/>
  <c r="I43" i="5" s="1"/>
  <c r="G44" i="5"/>
  <c r="I44" i="5" s="1"/>
  <c r="G45" i="5"/>
  <c r="I45" i="5" s="1"/>
  <c r="G46" i="5"/>
  <c r="I46" i="5" s="1"/>
  <c r="G47" i="5"/>
  <c r="I47" i="5" s="1"/>
  <c r="G48" i="5"/>
  <c r="I48" i="5" s="1"/>
  <c r="G49" i="5"/>
  <c r="I49" i="5" s="1"/>
  <c r="G50" i="5"/>
  <c r="I50" i="5" s="1"/>
  <c r="G51" i="5"/>
  <c r="I51" i="5" s="1"/>
  <c r="G52" i="5"/>
  <c r="I52" i="5" s="1"/>
  <c r="G53" i="5"/>
  <c r="I53" i="5" s="1"/>
  <c r="G54" i="5"/>
  <c r="I54" i="5" s="1"/>
  <c r="G55" i="5"/>
  <c r="I55" i="5" s="1"/>
  <c r="G56" i="5"/>
  <c r="I56" i="5" s="1"/>
  <c r="G57" i="5"/>
  <c r="I57" i="5" s="1"/>
  <c r="G58" i="5"/>
  <c r="I58" i="5" s="1"/>
  <c r="G59" i="5"/>
  <c r="I59" i="5" s="1"/>
  <c r="G60" i="5"/>
  <c r="I60" i="5" s="1"/>
  <c r="G61" i="5"/>
  <c r="I61" i="5" s="1"/>
  <c r="G62" i="5"/>
  <c r="I62" i="5" s="1"/>
  <c r="G63" i="5"/>
  <c r="I63" i="5" s="1"/>
  <c r="G64" i="5"/>
  <c r="I64" i="5" s="1"/>
  <c r="G65" i="5"/>
  <c r="I65" i="5" s="1"/>
  <c r="G66" i="5"/>
  <c r="I66" i="5" s="1"/>
  <c r="G67" i="5"/>
  <c r="I67" i="5" s="1"/>
  <c r="G68" i="5"/>
  <c r="I68" i="5" s="1"/>
  <c r="G69" i="5"/>
  <c r="I69" i="5" s="1"/>
  <c r="G70" i="5"/>
  <c r="I70" i="5" s="1"/>
  <c r="G71" i="5"/>
  <c r="I71" i="5" s="1"/>
  <c r="G72" i="5"/>
  <c r="I72" i="5" s="1"/>
  <c r="G73" i="5"/>
  <c r="I73" i="5" s="1"/>
  <c r="G74" i="5"/>
  <c r="I74" i="5" s="1"/>
  <c r="G75" i="5"/>
  <c r="I75" i="5" s="1"/>
  <c r="G76" i="5"/>
  <c r="I76" i="5" s="1"/>
  <c r="G77" i="5"/>
  <c r="I77" i="5" s="1"/>
  <c r="G78" i="5"/>
  <c r="I78" i="5" s="1"/>
  <c r="G79" i="5"/>
  <c r="I79" i="5" s="1"/>
  <c r="G80" i="5"/>
  <c r="I80" i="5" s="1"/>
  <c r="G81" i="5"/>
  <c r="I81" i="5" s="1"/>
  <c r="G82" i="5"/>
  <c r="I82" i="5" s="1"/>
  <c r="G83" i="5"/>
  <c r="I83" i="5" s="1"/>
  <c r="G84" i="5"/>
  <c r="I84" i="5" s="1"/>
  <c r="G85" i="5"/>
  <c r="I85" i="5" s="1"/>
  <c r="G86" i="5"/>
  <c r="I86" i="5" s="1"/>
  <c r="G87" i="5"/>
  <c r="I87" i="5" s="1"/>
  <c r="G88" i="5"/>
  <c r="I88" i="5" s="1"/>
  <c r="G89" i="5"/>
  <c r="I89" i="5" s="1"/>
  <c r="G90" i="5"/>
  <c r="I90" i="5" s="1"/>
  <c r="G91" i="5"/>
  <c r="I91" i="5" s="1"/>
  <c r="G92" i="5"/>
  <c r="I92" i="5" s="1"/>
  <c r="H442" i="5" l="1"/>
  <c r="H434" i="5"/>
  <c r="H462" i="5"/>
  <c r="H454" i="5"/>
  <c r="H447" i="5"/>
  <c r="H460" i="5"/>
  <c r="H452" i="5"/>
  <c r="H445" i="5"/>
  <c r="H440" i="5"/>
  <c r="I511" i="5"/>
  <c r="H458" i="5"/>
  <c r="H450" i="5"/>
  <c r="H438" i="5"/>
  <c r="I468" i="5"/>
  <c r="H456" i="5"/>
  <c r="H436" i="5"/>
  <c r="I459" i="5"/>
  <c r="I435" i="5"/>
  <c r="H463" i="5"/>
  <c r="H455" i="5"/>
  <c r="H451" i="5"/>
  <c r="H448" i="5"/>
  <c r="H444" i="5"/>
  <c r="H443" i="5"/>
  <c r="H439" i="5"/>
  <c r="I495" i="5"/>
  <c r="H471" i="5"/>
  <c r="I487" i="5"/>
  <c r="I461" i="5"/>
  <c r="I457" i="5"/>
  <c r="I453" i="5"/>
  <c r="I449" i="5"/>
  <c r="I446" i="5"/>
  <c r="I441" i="5"/>
  <c r="I437" i="5"/>
  <c r="I433" i="5"/>
  <c r="H479" i="5"/>
  <c r="I484" i="5"/>
  <c r="H526" i="5"/>
  <c r="H525" i="5"/>
  <c r="H524" i="5"/>
  <c r="H523" i="5"/>
  <c r="H518" i="5"/>
  <c r="I522" i="5"/>
  <c r="H521" i="5"/>
  <c r="H517" i="5"/>
  <c r="H520" i="5"/>
  <c r="H516" i="5"/>
  <c r="H519" i="5"/>
  <c r="H515" i="5"/>
  <c r="I507" i="5"/>
  <c r="I491" i="5"/>
  <c r="I503" i="5"/>
  <c r="I499" i="5"/>
  <c r="H514" i="5"/>
  <c r="H502" i="5"/>
  <c r="H494" i="5"/>
  <c r="H513" i="5"/>
  <c r="H509" i="5"/>
  <c r="H505" i="5"/>
  <c r="H501" i="5"/>
  <c r="H497" i="5"/>
  <c r="H493" i="5"/>
  <c r="H489" i="5"/>
  <c r="I510" i="5"/>
  <c r="I506" i="5"/>
  <c r="I498" i="5"/>
  <c r="I490" i="5"/>
  <c r="I486" i="5"/>
  <c r="H512" i="5"/>
  <c r="H508" i="5"/>
  <c r="H504" i="5"/>
  <c r="H500" i="5"/>
  <c r="H496" i="5"/>
  <c r="H492" i="5"/>
  <c r="H488" i="5"/>
  <c r="H485" i="5"/>
  <c r="H477" i="5"/>
  <c r="H469" i="5"/>
  <c r="I480" i="5"/>
  <c r="I464" i="5"/>
  <c r="H483" i="5"/>
  <c r="H475" i="5"/>
  <c r="H467" i="5"/>
  <c r="I476" i="5"/>
  <c r="H481" i="5"/>
  <c r="H473" i="5"/>
  <c r="H465" i="5"/>
  <c r="I472" i="5"/>
  <c r="H482" i="5"/>
  <c r="H478" i="5"/>
  <c r="H474" i="5"/>
  <c r="H470" i="5"/>
  <c r="H466" i="5"/>
  <c r="I369" i="5"/>
  <c r="I360" i="5"/>
  <c r="H363" i="5"/>
  <c r="H432" i="5"/>
  <c r="H241" i="5"/>
  <c r="G419" i="5"/>
  <c r="H420" i="5"/>
  <c r="H417" i="5"/>
  <c r="H413" i="5"/>
  <c r="I415" i="5"/>
  <c r="H409" i="5"/>
  <c r="I411" i="5"/>
  <c r="H407" i="5"/>
  <c r="I405" i="5"/>
  <c r="I401" i="5"/>
  <c r="H403" i="5"/>
  <c r="H399" i="5"/>
  <c r="H387" i="5"/>
  <c r="H371" i="5"/>
  <c r="I385" i="5"/>
  <c r="H383" i="5"/>
  <c r="H367" i="5"/>
  <c r="I397" i="5"/>
  <c r="I381" i="5"/>
  <c r="I365" i="5"/>
  <c r="I361" i="5"/>
  <c r="H395" i="5"/>
  <c r="H379" i="5"/>
  <c r="I393" i="5"/>
  <c r="I377" i="5"/>
  <c r="I364" i="5"/>
  <c r="H391" i="5"/>
  <c r="H375" i="5"/>
  <c r="I389" i="5"/>
  <c r="I373" i="5"/>
  <c r="I357" i="5"/>
  <c r="I359" i="5"/>
  <c r="I355" i="5"/>
  <c r="I358" i="5"/>
  <c r="I354" i="5"/>
  <c r="H349" i="5"/>
  <c r="I351" i="5"/>
  <c r="I347" i="5"/>
  <c r="H335" i="5"/>
  <c r="H323" i="5"/>
  <c r="H311" i="5"/>
  <c r="H291" i="5"/>
  <c r="I299" i="5"/>
  <c r="I287" i="5"/>
  <c r="I277" i="5"/>
  <c r="I265" i="5"/>
  <c r="I253" i="5"/>
  <c r="H345" i="5"/>
  <c r="H342" i="5"/>
  <c r="H338" i="5"/>
  <c r="H334" i="5"/>
  <c r="H330" i="5"/>
  <c r="H326" i="5"/>
  <c r="H322" i="5"/>
  <c r="H318" i="5"/>
  <c r="H314" i="5"/>
  <c r="H310" i="5"/>
  <c r="H306" i="5"/>
  <c r="H302" i="5"/>
  <c r="H298" i="5"/>
  <c r="H294" i="5"/>
  <c r="H290" i="5"/>
  <c r="H286" i="5"/>
  <c r="H284" i="5"/>
  <c r="H280" i="5"/>
  <c r="H276" i="5"/>
  <c r="H272" i="5"/>
  <c r="H268" i="5"/>
  <c r="H264" i="5"/>
  <c r="H260" i="5"/>
  <c r="H256" i="5"/>
  <c r="H252" i="5"/>
  <c r="I350" i="5"/>
  <c r="I346" i="5"/>
  <c r="H339" i="5"/>
  <c r="H327" i="5"/>
  <c r="H315" i="5"/>
  <c r="H303" i="5"/>
  <c r="I281" i="5"/>
  <c r="I269" i="5"/>
  <c r="I257" i="5"/>
  <c r="H341" i="5"/>
  <c r="H337" i="5"/>
  <c r="H333" i="5"/>
  <c r="H329" i="5"/>
  <c r="H325" i="5"/>
  <c r="H321" i="5"/>
  <c r="H317" i="5"/>
  <c r="H313" i="5"/>
  <c r="H309" i="5"/>
  <c r="H305" i="5"/>
  <c r="H301" i="5"/>
  <c r="H297" i="5"/>
  <c r="H293" i="5"/>
  <c r="H289" i="5"/>
  <c r="H285" i="5"/>
  <c r="H283" i="5"/>
  <c r="H279" i="5"/>
  <c r="H275" i="5"/>
  <c r="H271" i="5"/>
  <c r="H267" i="5"/>
  <c r="H263" i="5"/>
  <c r="H259" i="5"/>
  <c r="H255" i="5"/>
  <c r="H251" i="5"/>
  <c r="I353" i="5"/>
  <c r="H343" i="5"/>
  <c r="H331" i="5"/>
  <c r="H319" i="5"/>
  <c r="H307" i="5"/>
  <c r="H295" i="5"/>
  <c r="H273" i="5"/>
  <c r="H261" i="5"/>
  <c r="H340" i="5"/>
  <c r="H336" i="5"/>
  <c r="H332" i="5"/>
  <c r="H328" i="5"/>
  <c r="H324" i="5"/>
  <c r="H320" i="5"/>
  <c r="H316" i="5"/>
  <c r="H312" i="5"/>
  <c r="H308" i="5"/>
  <c r="H304" i="5"/>
  <c r="H300" i="5"/>
  <c r="H296" i="5"/>
  <c r="H292" i="5"/>
  <c r="H288" i="5"/>
  <c r="H282" i="5"/>
  <c r="H278" i="5"/>
  <c r="H274" i="5"/>
  <c r="H270" i="5"/>
  <c r="H266" i="5"/>
  <c r="H262" i="5"/>
  <c r="H258" i="5"/>
  <c r="H254" i="5"/>
  <c r="H250" i="5"/>
  <c r="H416" i="5"/>
  <c r="H412" i="5"/>
  <c r="H406" i="5"/>
  <c r="H402" i="5"/>
  <c r="H398" i="5"/>
  <c r="H394" i="5"/>
  <c r="H390" i="5"/>
  <c r="H386" i="5"/>
  <c r="H382" i="5"/>
  <c r="H378" i="5"/>
  <c r="H374" i="5"/>
  <c r="H370" i="5"/>
  <c r="H366" i="5"/>
  <c r="H362" i="5"/>
  <c r="H356" i="5"/>
  <c r="H352" i="5"/>
  <c r="H348" i="5"/>
  <c r="H344" i="5"/>
  <c r="H239" i="5"/>
  <c r="I414" i="5"/>
  <c r="I410" i="5"/>
  <c r="I408" i="5"/>
  <c r="I404" i="5"/>
  <c r="I400" i="5"/>
  <c r="I396" i="5"/>
  <c r="I392" i="5"/>
  <c r="I388" i="5"/>
  <c r="I384" i="5"/>
  <c r="I380" i="5"/>
  <c r="I376" i="5"/>
  <c r="I372" i="5"/>
  <c r="I368" i="5"/>
  <c r="H249" i="5"/>
  <c r="H247" i="5"/>
  <c r="H245" i="5"/>
  <c r="H243" i="5"/>
  <c r="I242" i="5"/>
  <c r="H248" i="5"/>
  <c r="H244" i="5"/>
  <c r="H240" i="5"/>
  <c r="I246" i="5"/>
  <c r="H238" i="5"/>
  <c r="I427" i="5"/>
  <c r="I418" i="5"/>
  <c r="I423" i="5"/>
  <c r="H230" i="5"/>
  <c r="H234" i="5"/>
  <c r="H421" i="5"/>
  <c r="I232" i="5"/>
  <c r="I228" i="5"/>
  <c r="H428" i="5"/>
  <c r="H424" i="5"/>
  <c r="H233" i="5"/>
  <c r="H229" i="5"/>
  <c r="I426" i="5"/>
  <c r="I422" i="5"/>
  <c r="I420" i="5"/>
  <c r="I231" i="5"/>
  <c r="H425" i="5"/>
  <c r="H235" i="5"/>
  <c r="H236" i="5"/>
  <c r="I215" i="5"/>
  <c r="I210" i="5"/>
  <c r="I206" i="5"/>
  <c r="I202" i="5"/>
  <c r="I224" i="5"/>
  <c r="H222" i="5"/>
  <c r="H221" i="5"/>
  <c r="H219" i="5"/>
  <c r="I220" i="5"/>
  <c r="I218" i="5"/>
  <c r="I217" i="5"/>
  <c r="H216" i="5"/>
  <c r="I213" i="5"/>
  <c r="H214" i="5"/>
  <c r="I205" i="5"/>
  <c r="I209" i="5"/>
  <c r="I201" i="5"/>
  <c r="H211" i="5"/>
  <c r="H207" i="5"/>
  <c r="H199" i="5"/>
  <c r="I212" i="5"/>
  <c r="I208" i="5"/>
  <c r="I204" i="5"/>
  <c r="I200" i="5"/>
  <c r="H203" i="5"/>
  <c r="H225" i="5"/>
  <c r="I226" i="5"/>
  <c r="I175" i="5"/>
  <c r="H431" i="5"/>
  <c r="H227" i="5"/>
  <c r="H223" i="5"/>
  <c r="H198" i="5"/>
  <c r="H197" i="5"/>
  <c r="I196" i="5"/>
  <c r="H195" i="5"/>
  <c r="H430" i="5"/>
  <c r="I174" i="5"/>
  <c r="H192" i="5"/>
  <c r="H429" i="5"/>
  <c r="I193" i="5"/>
  <c r="H194" i="5"/>
  <c r="H190" i="5"/>
  <c r="H189" i="5"/>
  <c r="H188" i="5"/>
  <c r="H185" i="5"/>
  <c r="H187" i="5"/>
  <c r="H183" i="5"/>
  <c r="H181" i="5"/>
  <c r="H184" i="5"/>
  <c r="H180" i="5"/>
  <c r="H186" i="5"/>
  <c r="H182" i="5"/>
  <c r="I178" i="5"/>
  <c r="I177" i="5"/>
  <c r="H179" i="5"/>
  <c r="H176" i="5"/>
  <c r="H159" i="5"/>
  <c r="H147" i="5"/>
  <c r="H143" i="5"/>
  <c r="H131" i="5"/>
  <c r="H155" i="5"/>
  <c r="H139" i="5"/>
  <c r="H167" i="5"/>
  <c r="H151" i="5"/>
  <c r="H135" i="5"/>
  <c r="H163" i="5"/>
  <c r="I157" i="5"/>
  <c r="I133" i="5"/>
  <c r="H166" i="5"/>
  <c r="H162" i="5"/>
  <c r="H158" i="5"/>
  <c r="H154" i="5"/>
  <c r="H150" i="5"/>
  <c r="H146" i="5"/>
  <c r="H142" i="5"/>
  <c r="H138" i="5"/>
  <c r="H134" i="5"/>
  <c r="H130" i="5"/>
  <c r="I164" i="5"/>
  <c r="I160" i="5"/>
  <c r="I156" i="5"/>
  <c r="I152" i="5"/>
  <c r="I148" i="5"/>
  <c r="I144" i="5"/>
  <c r="I140" i="5"/>
  <c r="I136" i="5"/>
  <c r="I132" i="5"/>
  <c r="I161" i="5"/>
  <c r="I149" i="5"/>
  <c r="I137" i="5"/>
  <c r="H165" i="5"/>
  <c r="H153" i="5"/>
  <c r="H145" i="5"/>
  <c r="H141" i="5"/>
  <c r="H118" i="5"/>
  <c r="H102" i="5"/>
  <c r="I119" i="5"/>
  <c r="I111" i="5"/>
  <c r="I103" i="5"/>
  <c r="H114" i="5"/>
  <c r="H98" i="5"/>
  <c r="I126" i="5"/>
  <c r="I110" i="5"/>
  <c r="I123" i="5"/>
  <c r="I115" i="5"/>
  <c r="I107" i="5"/>
  <c r="I99" i="5"/>
  <c r="H122" i="5"/>
  <c r="H106" i="5"/>
  <c r="I116" i="5"/>
  <c r="H116" i="5"/>
  <c r="I108" i="5"/>
  <c r="H108" i="5"/>
  <c r="I100" i="5"/>
  <c r="H100" i="5"/>
  <c r="I124" i="5"/>
  <c r="H124" i="5"/>
  <c r="I120" i="5"/>
  <c r="H120" i="5"/>
  <c r="I112" i="5"/>
  <c r="H112" i="5"/>
  <c r="I104" i="5"/>
  <c r="H104" i="5"/>
  <c r="H125" i="5"/>
  <c r="I125" i="5"/>
  <c r="I121" i="5"/>
  <c r="H121" i="5"/>
  <c r="H117" i="5"/>
  <c r="I117" i="5"/>
  <c r="H113" i="5"/>
  <c r="I113" i="5"/>
  <c r="I109" i="5"/>
  <c r="H109" i="5"/>
  <c r="H105" i="5"/>
  <c r="I105" i="5"/>
  <c r="H101" i="5"/>
  <c r="I101" i="5"/>
  <c r="H97" i="5"/>
  <c r="I97" i="5"/>
  <c r="H96" i="5"/>
  <c r="H82" i="5"/>
  <c r="H66" i="5"/>
  <c r="H50" i="5"/>
  <c r="H34" i="5"/>
  <c r="H18" i="5"/>
  <c r="H78" i="5"/>
  <c r="H62" i="5"/>
  <c r="H46" i="5"/>
  <c r="H30" i="5"/>
  <c r="H90" i="5"/>
  <c r="H74" i="5"/>
  <c r="H58" i="5"/>
  <c r="H42" i="5"/>
  <c r="H26" i="5"/>
  <c r="H86" i="5"/>
  <c r="H70" i="5"/>
  <c r="H54" i="5"/>
  <c r="H38" i="5"/>
  <c r="H22" i="5"/>
  <c r="H89" i="5"/>
  <c r="H85" i="5"/>
  <c r="H81" i="5"/>
  <c r="H77" i="5"/>
  <c r="H73" i="5"/>
  <c r="H69" i="5"/>
  <c r="H65" i="5"/>
  <c r="H61" i="5"/>
  <c r="H57" i="5"/>
  <c r="H53" i="5"/>
  <c r="H49" i="5"/>
  <c r="H45" i="5"/>
  <c r="H41" i="5"/>
  <c r="H37" i="5"/>
  <c r="H33" i="5"/>
  <c r="H29" i="5"/>
  <c r="H25" i="5"/>
  <c r="H21" i="5"/>
  <c r="H17" i="5"/>
  <c r="H92" i="5"/>
  <c r="H88" i="5"/>
  <c r="H84" i="5"/>
  <c r="H80" i="5"/>
  <c r="H76" i="5"/>
  <c r="H72" i="5"/>
  <c r="H68" i="5"/>
  <c r="H64" i="5"/>
  <c r="H60" i="5"/>
  <c r="H56" i="5"/>
  <c r="H52" i="5"/>
  <c r="H48" i="5"/>
  <c r="H44" i="5"/>
  <c r="H40" i="5"/>
  <c r="H36" i="5"/>
  <c r="H32" i="5"/>
  <c r="H28" i="5"/>
  <c r="H24" i="5"/>
  <c r="H20" i="5"/>
  <c r="H16" i="5"/>
  <c r="H91" i="5"/>
  <c r="H87" i="5"/>
  <c r="H83" i="5"/>
  <c r="H79" i="5"/>
  <c r="H75" i="5"/>
  <c r="H71" i="5"/>
  <c r="H67" i="5"/>
  <c r="H63" i="5"/>
  <c r="H59" i="5"/>
  <c r="H55" i="5"/>
  <c r="H51" i="5"/>
  <c r="H47" i="5"/>
  <c r="H43" i="5"/>
  <c r="H39" i="5"/>
  <c r="H35" i="5"/>
  <c r="H31" i="5"/>
  <c r="H27" i="5"/>
  <c r="H23" i="5"/>
  <c r="H19" i="5"/>
  <c r="H15" i="5"/>
  <c r="G171" i="5"/>
  <c r="G172" i="5"/>
  <c r="I171" i="5" l="1"/>
  <c r="H171" i="5"/>
  <c r="I419" i="5"/>
  <c r="H419" i="5"/>
  <c r="H172" i="5"/>
  <c r="I172" i="5"/>
  <c r="G528" i="5"/>
  <c r="G529" i="5" l="1"/>
  <c r="I528" i="5"/>
  <c r="H528" i="5"/>
  <c r="I527" i="5"/>
  <c r="H527" i="5"/>
  <c r="G168" i="5"/>
  <c r="G127" i="5"/>
  <c r="G93" i="5"/>
  <c r="B29" i="7" s="1"/>
  <c r="I93" i="5" l="1"/>
  <c r="I127" i="5"/>
  <c r="I168" i="5"/>
  <c r="H93" i="5"/>
  <c r="I529" i="5"/>
  <c r="H529" i="5"/>
  <c r="H168" i="5"/>
  <c r="H127" i="5"/>
  <c r="G530" i="5"/>
  <c r="G535" i="5"/>
  <c r="G536" i="5"/>
  <c r="G537" i="5"/>
  <c r="G538" i="5"/>
  <c r="G539" i="5"/>
  <c r="G540" i="5"/>
  <c r="G534" i="5"/>
  <c r="I530" i="5" l="1"/>
  <c r="H530" i="5"/>
  <c r="H542" i="5" s="1"/>
  <c r="F28" i="10"/>
  <c r="G28" i="10"/>
  <c r="F61" i="10"/>
  <c r="G61" i="10"/>
  <c r="D18" i="9" l="1"/>
  <c r="F21" i="9" s="1"/>
  <c r="L18" i="9" l="1"/>
  <c r="A21" i="9"/>
  <c r="B36" i="7" l="1"/>
  <c r="B48" i="7"/>
  <c r="B24" i="7"/>
  <c r="B49" i="7"/>
  <c r="B37" i="7"/>
  <c r="B25" i="7"/>
  <c r="G541" i="5" l="1"/>
  <c r="B12" i="7" l="1"/>
  <c r="B13" i="7" l="1"/>
  <c r="B15" i="4"/>
  <c r="B14" i="4"/>
  <c r="B41" i="7" l="1"/>
  <c r="A42" i="7" s="1"/>
  <c r="B53" i="7"/>
  <c r="A54" i="7" s="1"/>
  <c r="A30" i="7" l="1"/>
  <c r="I542" i="5"/>
  <c r="G542" i="5" l="1"/>
  <c r="C29" i="4"/>
  <c r="C31" i="4" s="1"/>
</calcChain>
</file>

<file path=xl/comments1.xml><?xml version="1.0" encoding="utf-8"?>
<comments xmlns="http://schemas.openxmlformats.org/spreadsheetml/2006/main">
  <authors>
    <author>Šutto Ivan</author>
    <author>dzuganova</author>
    <author>Kerestur Matej</author>
  </authors>
  <commentList>
    <comment ref="A9" authorId="0">
      <text>
        <r>
          <rPr>
            <sz val="9"/>
            <color indexed="81"/>
            <rFont val="Segoe UI"/>
            <family val="2"/>
            <charset val="238"/>
          </rPr>
          <t xml:space="preserve">
</t>
        </r>
        <r>
          <rPr>
            <sz val="10"/>
            <color indexed="81"/>
            <rFont val="Segoe UI"/>
            <family val="2"/>
            <charset val="238"/>
          </rPr>
          <t>V prípade, ak je predmetom projektu viac samostatných budov so samostatným energetickým auditom, žiadateľ vyplní a predloží celkový výpočet referenčných hodnôt pre vybrané výdavky projektu za všetky budovy. Vyplnený záznam je žiadateľ povinný predložiť písomne aj editovateľnou elektronickou formou (nie sken) prostredníctvom ITMS2014+.</t>
        </r>
      </text>
    </comment>
    <comment ref="A28" authorId="1">
      <text>
        <r>
          <rPr>
            <b/>
            <sz val="8"/>
            <color indexed="81"/>
            <rFont val="Tahoma"/>
            <charset val="1"/>
          </rPr>
          <t>Žiadateľ je povinný uvádzať cieľovú hodnotu plochy v súlade s projektovou dokumentáciou</t>
        </r>
      </text>
    </comment>
    <comment ref="A32" authorId="2">
      <text>
        <r>
          <rPr>
            <b/>
            <sz val="9"/>
            <color indexed="81"/>
            <rFont val="Tahoma"/>
            <charset val="1"/>
          </rPr>
          <t xml:space="preserve">v prípade prekročenia stanovenej referenčnej hodnoty pre vybrané výdavky projektu (viď. status po vyplnení: "Je potrebné zdôvodniť prekročenie benchmarku !") odporúčame postupovať v súlade s prílohou č. 4 výzvy Osobitné podmienky oprávnenosti výdavkov, časť "Referenčné hodnoty pre vybrané výdavky" </t>
        </r>
      </text>
    </comment>
    <comment ref="A40" authorId="1">
      <text>
        <r>
          <rPr>
            <b/>
            <sz val="8"/>
            <color indexed="81"/>
            <rFont val="Tahoma"/>
            <charset val="1"/>
          </rPr>
          <t>Žiadateľ je povinný uvádzať cieľovú hodnotu plochy v súlade s projektovou dokumentáciou</t>
        </r>
      </text>
    </comment>
    <comment ref="A44" authorId="2">
      <text>
        <r>
          <rPr>
            <b/>
            <sz val="9"/>
            <color indexed="81"/>
            <rFont val="Tahoma"/>
            <charset val="1"/>
          </rPr>
          <t xml:space="preserve">v prípade prekročenia stanovenej referenčnej hodnoty pre vybrané výdavky projektu (viď. status po vyplnení: "Je potrebné zdôvodniť prekročenie benchmarku !") odporúčame postupovať v súlade s prílohou č. 4 výzvy Osobitné podmienky oprávnenosti výdavkov, časť "Referenčné hodnoty pre vybrané výdavky" </t>
        </r>
      </text>
    </comment>
    <comment ref="A52" authorId="1">
      <text>
        <r>
          <rPr>
            <b/>
            <sz val="8"/>
            <color indexed="81"/>
            <rFont val="Tahoma"/>
            <charset val="1"/>
          </rPr>
          <t>Žiadateľ je povinný uvádzať cieľovú hodnotu plochy v súlade s projektovou dokumentáciou</t>
        </r>
      </text>
    </comment>
    <comment ref="A56" authorId="2">
      <text>
        <r>
          <rPr>
            <b/>
            <sz val="9"/>
            <color indexed="81"/>
            <rFont val="Tahoma"/>
            <charset val="1"/>
          </rPr>
          <t xml:space="preserve">v prípade prekročenia stanovenej referenčnej hodnoty pre vybrané výdavky projektu (viď. status po vyplnení: "Je potrebné zdôvodniť prekročenie benchmarku !") odporúčame postupovať v súlade s prílohou č. 4 výzvy Osobitné podmienky oprávnenosti výdavkov, časť "Referenčné hodnoty pre vybrané výdavky" </t>
        </r>
      </text>
    </comment>
  </commentList>
</comments>
</file>

<file path=xl/comments2.xml><?xml version="1.0" encoding="utf-8"?>
<comments xmlns="http://schemas.openxmlformats.org/spreadsheetml/2006/main">
  <authors>
    <author>Kerestur Matej</author>
  </authors>
  <commentList>
    <comment ref="E20" authorId="0">
      <text>
        <r>
          <rPr>
            <b/>
            <sz val="9"/>
            <color indexed="81"/>
            <rFont val="Tahoma"/>
            <charset val="1"/>
          </rPr>
          <t xml:space="preserve">viď. Merateľný ukazovateľ: P0689-Zníženie potreby energie  vo verejných budovách </t>
        </r>
      </text>
    </comment>
    <comment ref="C30" authorId="0">
      <text>
        <r>
          <rPr>
            <sz val="9"/>
            <color indexed="81"/>
            <rFont val="Tahoma"/>
            <family val="2"/>
            <charset val="238"/>
          </rPr>
          <t>doplnené podľa korigovanej P0689</t>
        </r>
      </text>
    </comment>
  </commentList>
</comments>
</file>

<file path=xl/sharedStrings.xml><?xml version="1.0" encoding="utf-8"?>
<sst xmlns="http://schemas.openxmlformats.org/spreadsheetml/2006/main" count="1746" uniqueCount="651">
  <si>
    <t>Názov žiadateľa:</t>
  </si>
  <si>
    <t>Názov projektu:</t>
  </si>
  <si>
    <t>Podrobný položkovitý rozpis výdavkov rozpočtu projektu</t>
  </si>
  <si>
    <t>Názov výdavku</t>
  </si>
  <si>
    <t>Merná jednotka</t>
  </si>
  <si>
    <t>Počet jednotiek</t>
  </si>
  <si>
    <t xml:space="preserve">Skupina výdavkov  </t>
  </si>
  <si>
    <t>Podporné aktivity projektu</t>
  </si>
  <si>
    <t>Cena</t>
  </si>
  <si>
    <t>bez DPH</t>
  </si>
  <si>
    <t>s DPH</t>
  </si>
  <si>
    <t>1.</t>
  </si>
  <si>
    <t>2.</t>
  </si>
  <si>
    <t>3.</t>
  </si>
  <si>
    <t>Vyhodnotenie ponúk</t>
  </si>
  <si>
    <t>Dodávateľ (obchodné meno a sídlo)</t>
  </si>
  <si>
    <t>Stavebný dozor</t>
  </si>
  <si>
    <t>Rezerva na nepredvídané výdavky súvisiace so stavebnými prácami</t>
  </si>
  <si>
    <t>Projektová dokumentácia</t>
  </si>
  <si>
    <t>021 Stavby</t>
  </si>
  <si>
    <t>930 Rezerva na nepredvídané výdavky</t>
  </si>
  <si>
    <t>518 Ostatné služby</t>
  </si>
  <si>
    <t>Miera príspevku projektu k špecifickému cieľu</t>
  </si>
  <si>
    <t>nízka</t>
  </si>
  <si>
    <t>stredná</t>
  </si>
  <si>
    <t>vysoká</t>
  </si>
  <si>
    <t>Počet bodov v odbornom hodnotení za kritérium 1.2</t>
  </si>
  <si>
    <t>Výstavba, rozšírenie a zvýšenie kapacity kanalizácie (špecifický cieľ 1.2.1)</t>
  </si>
  <si>
    <t>Merateľný ukazovateľ</t>
  </si>
  <si>
    <t>Vypočítaná hodnota Value for Money</t>
  </si>
  <si>
    <t>Jednotková cena bez DPH
[EUR]</t>
  </si>
  <si>
    <t>Cena celkom bez DPH [EUR]</t>
  </si>
  <si>
    <t>521 Mzdové výdavky</t>
  </si>
  <si>
    <t>Predmet projektu</t>
  </si>
  <si>
    <t>Príspevok projektu k špecifickému cieľu OP KŽP - princíp Value for Money</t>
  </si>
  <si>
    <t>SPOLU výdavky</t>
  </si>
  <si>
    <t>hodina</t>
  </si>
  <si>
    <t>Jednotková cena bez DPH [EUR]</t>
  </si>
  <si>
    <t xml:space="preserve">Spôsob vykonania </t>
  </si>
  <si>
    <t>Záznam z vyhodnotenia prieskumu trhu č. 1</t>
  </si>
  <si>
    <t>Záznam z vyhodnotenia prieskumu trhu č. n</t>
  </si>
  <si>
    <t>Celkové oprávnené výdavky na hlavné aktivity bez DPH</t>
  </si>
  <si>
    <t>Upozornenia:</t>
  </si>
  <si>
    <t>ks</t>
  </si>
  <si>
    <t xml:space="preserve">Celková cena práce/resp. cena </t>
  </si>
  <si>
    <t>Celkové oprávnené výdavky na hlavné aktivity bez rezervy, DPH a stavebného dozoru</t>
  </si>
  <si>
    <t>Pečiatka a podpis štatutárneho orgánu žiadateľa</t>
  </si>
  <si>
    <t>Príloha ŽoNFP č. 11 - Podporná dokumentácia k oprávnenosti výdavkov</t>
  </si>
  <si>
    <t>V ........................................ dňa .............</t>
  </si>
  <si>
    <t>Výška výdavku bola stanovená so zohľadnením stanoveného finančného limitu.</t>
  </si>
  <si>
    <r>
      <t xml:space="preserve">VO nebolo ukončené uzavretím zmluvy s úspešným uchádzačom. Výška výdavku bola stanovená na základe rozpočtu stavby na úrovni výkazu výmer potvrdeného podpisom a pečiatkou oprávnenej osoby (stavebný cenár/rozpočtár) v zmysle prílohy č. 10 ŽoNFP - </t>
    </r>
    <r>
      <rPr>
        <i/>
        <sz val="11"/>
        <color theme="1"/>
        <rFont val="Calibri"/>
        <family val="2"/>
        <charset val="238"/>
        <scheme val="minor"/>
      </rPr>
      <t>Povolenie na realizáciu projektu, vrátane projektovej dokumentáciu.</t>
    </r>
  </si>
  <si>
    <t>Cena celkom 
s DPH [EUR]</t>
  </si>
  <si>
    <t>Jednotková cena práce/
resp. cena 
[EUR]</t>
  </si>
  <si>
    <t>Výška výdavku bola stanovená na základe znaleckého alebo odborného posudku pri rešpektovaní stanoveného finančného limitu</t>
  </si>
  <si>
    <t>VO nebolo ukončené uzavretím zmluvy s úspešným uchádzačom. Výška výdavku bola stanovená na základe prieskumu trhu v zmysle predloženého záznamu z vyhodnotenia prieskumu trhu.</t>
  </si>
  <si>
    <r>
      <t>VO nebolo ukončené. Spôsob stanovenia výšky výdavku je uvedený v poli "</t>
    </r>
    <r>
      <rPr>
        <i/>
        <sz val="11"/>
        <color theme="1"/>
        <rFont val="Calibri"/>
        <family val="2"/>
        <charset val="238"/>
        <scheme val="minor"/>
      </rPr>
      <t>Vecný popis výdavku</t>
    </r>
    <r>
      <rPr>
        <sz val="11"/>
        <color theme="1"/>
        <rFont val="Calibri"/>
        <family val="2"/>
        <charset val="238"/>
        <scheme val="minor"/>
      </rPr>
      <t xml:space="preserve">" </t>
    </r>
  </si>
  <si>
    <r>
      <t xml:space="preserve">VO nebolo ukončené uzavretím zmluvy s úspešným uchádzačom. Výška výdavku bola stanovená na základe rozpočtu stavby na úrovni výkazu výmer potvrdeného podpisom a pečiatkou oprávnenej osoby (stavebný cenár/rozpočtár) v zmysle prílohy č. 10 ŽoNFP - </t>
    </r>
    <r>
      <rPr>
        <i/>
        <sz val="11"/>
        <color theme="1"/>
        <rFont val="Calibri"/>
        <family val="2"/>
        <charset val="238"/>
        <scheme val="minor"/>
      </rPr>
      <t>Povolenie na realizáciu projektu, vrátane projektovej dokumentácie.</t>
    </r>
  </si>
  <si>
    <r>
      <t xml:space="preserve">VO bolo ukončené. Výška výdavku bola stanovená na základe uzavretej zmluvy s úspešným uchádzačom a v súlade s údajmi, ktoré sú uvedené v tabuľke č. 12 formulára ŽoNFP - </t>
    </r>
    <r>
      <rPr>
        <i/>
        <sz val="11"/>
        <color theme="1"/>
        <rFont val="Calibri"/>
        <family val="2"/>
        <charset val="238"/>
        <scheme val="minor"/>
      </rPr>
      <t>Verejné obstarávanie</t>
    </r>
    <r>
      <rPr>
        <sz val="11"/>
        <color theme="1"/>
        <rFont val="Calibri"/>
        <family val="2"/>
        <charset val="238"/>
        <scheme val="minor"/>
      </rPr>
      <t xml:space="preserve">.   </t>
    </r>
  </si>
  <si>
    <t>VO nebolo ukončené uzavretím zmluvy s úspešným uchádzačom. Výška výdavku bola stanovená na základe prieskumu trhu v zmysle predloženého záznamu z vyhodnotenia prieskumu trhu a pri rešpektovaní stanoveného finančného limitu.</t>
  </si>
  <si>
    <r>
      <t xml:space="preserve">VO nebolo ukončené uzavretím zmluvy s úspešným uchádzačom. Výška výdavku bola stanovená na základe rozpočtu stavby na úrovni výkazu výmer potvrdeného podpisom a pečiatkou oprávnenej osoby (stavebný cenár/rozpočtár) v zmysle prílohy č. 10 ŽoNFP - </t>
    </r>
    <r>
      <rPr>
        <i/>
        <sz val="11"/>
        <color theme="1"/>
        <rFont val="Calibri"/>
        <family val="2"/>
        <charset val="238"/>
        <scheme val="minor"/>
      </rPr>
      <t xml:space="preserve">Povolenie na realizáciu projektu, vrátane projektovej dokumentáciu </t>
    </r>
    <r>
      <rPr>
        <sz val="11"/>
        <color theme="1"/>
        <rFont val="Calibri"/>
        <family val="2"/>
        <charset val="238"/>
        <scheme val="minor"/>
      </rPr>
      <t>a pri rešpektovaní stanoveného finančného limitu.</t>
    </r>
  </si>
  <si>
    <t xml:space="preserve">VO bolo ukončené. Výška výdavku bola stanovená na základe uzavretej zmluvy s úspešným uchádzačom a v súlade s údajmi, ktoré sú uvedené v tabuľke č. 12 formulára ŽoNFP - Verejné obstarávanie a pri rešpektovaní stanoveného finančného limitu.   </t>
  </si>
  <si>
    <t>Výška výdavku bola stanovená na základe dohody o prácach vykonávaných mimo pracovného pomeru, resp.  v súlade s mzdou za rovnakú prácu alebo prácu rovnakej hodnoty pri rešpektovaní stanoveného finančného limitu</t>
  </si>
  <si>
    <r>
      <rPr>
        <b/>
        <sz val="11"/>
        <color theme="1"/>
        <rFont val="Arial"/>
        <family val="2"/>
        <charset val="238"/>
      </rPr>
      <t>Upozornenia</t>
    </r>
    <r>
      <rPr>
        <sz val="11"/>
        <color theme="1"/>
        <rFont val="Arial"/>
        <family val="2"/>
        <charset val="238"/>
      </rPr>
      <t xml:space="preserve">: 
</t>
    </r>
    <r>
      <rPr>
        <i/>
        <sz val="11"/>
        <color theme="1"/>
        <rFont val="Arial"/>
        <family val="2"/>
        <charset val="238"/>
      </rPr>
      <t xml:space="preserve">
</t>
    </r>
    <r>
      <rPr>
        <sz val="11"/>
        <color theme="1"/>
        <rFont val="Arial"/>
        <family val="2"/>
        <charset val="238"/>
      </rPr>
      <t xml:space="preserve">
</t>
    </r>
  </si>
  <si>
    <r>
      <t xml:space="preserve"> - V prípade, ak žiadateľ vyberie v poli s názvom "</t>
    </r>
    <r>
      <rPr>
        <i/>
        <sz val="11"/>
        <color theme="1"/>
        <rFont val="Arial"/>
        <family val="2"/>
        <charset val="238"/>
      </rPr>
      <t>Spôsob vykonania</t>
    </r>
    <r>
      <rPr>
        <sz val="11"/>
        <color theme="1"/>
        <rFont val="Arial"/>
        <family val="2"/>
        <charset val="238"/>
      </rPr>
      <t>" možnosť "</t>
    </r>
    <r>
      <rPr>
        <i/>
        <sz val="11"/>
        <color theme="1"/>
        <rFont val="Arial"/>
        <family val="2"/>
        <charset val="238"/>
      </rPr>
      <t>iný spôsob</t>
    </r>
    <r>
      <rPr>
        <sz val="11"/>
        <color theme="1"/>
        <rFont val="Arial"/>
        <family val="2"/>
        <charset val="238"/>
      </rPr>
      <t>", je potrebné tento spôsob vykonania prieskumu trhu popísať v poli s názvom "</t>
    </r>
    <r>
      <rPr>
        <i/>
        <sz val="11"/>
        <color theme="1"/>
        <rFont val="Arial"/>
        <family val="2"/>
        <charset val="238"/>
      </rPr>
      <t>Poznámka</t>
    </r>
    <r>
      <rPr>
        <sz val="11"/>
        <color theme="1"/>
        <rFont val="Arial"/>
        <family val="2"/>
        <charset val="238"/>
      </rPr>
      <t>".</t>
    </r>
  </si>
  <si>
    <t>Zníženie energetickej náročnosti verejných budov</t>
  </si>
  <si>
    <t>Výstup projektu</t>
  </si>
  <si>
    <t>Limitné hodnoty
(EUR/kWh/rok)</t>
  </si>
  <si>
    <t>Výpočet hodnoty Value for Money pre zníženie energetickej náročnosti verejných budov</t>
  </si>
  <si>
    <t>Cieľová hodnota merateľného ukazovateľa projektu v kWh/rok</t>
  </si>
  <si>
    <t>Zníženie potreby energie vo verejných budovách</t>
  </si>
  <si>
    <r>
      <t>350 EUR/m</t>
    </r>
    <r>
      <rPr>
        <b/>
        <vertAlign val="superscript"/>
        <sz val="11"/>
        <color rgb="FFFF0000"/>
        <rFont val="Arial"/>
        <family val="2"/>
        <charset val="238"/>
      </rPr>
      <t>2</t>
    </r>
  </si>
  <si>
    <t>Zateplenie plochy obvodového plášťa</t>
  </si>
  <si>
    <r>
      <t>Cieľová hodnota zateplenej plochy obvodového plášťa v m</t>
    </r>
    <r>
      <rPr>
        <vertAlign val="superscript"/>
        <sz val="11"/>
        <rFont val="Arial"/>
        <family val="2"/>
        <charset val="238"/>
      </rPr>
      <t>2</t>
    </r>
  </si>
  <si>
    <t>(hodnotenie hospodárnosti a efektívnosti výdavkov projektu)</t>
  </si>
  <si>
    <t xml:space="preserve">Zateplenie plochy strešného plášťa </t>
  </si>
  <si>
    <r>
      <t>Cieľová hodnota zateplenej plochy strešného plášťa v m</t>
    </r>
    <r>
      <rPr>
        <vertAlign val="superscript"/>
        <sz val="11"/>
        <rFont val="Arial"/>
        <family val="2"/>
        <charset val="238"/>
      </rPr>
      <t>2</t>
    </r>
  </si>
  <si>
    <r>
      <t>Cieľová hodnota výmeny otvorových konštrukcií v m</t>
    </r>
    <r>
      <rPr>
        <vertAlign val="superscript"/>
        <sz val="11"/>
        <rFont val="Arial"/>
        <family val="2"/>
        <charset val="238"/>
      </rPr>
      <t>2</t>
    </r>
  </si>
  <si>
    <t>Výmena vonkajšej otvorovej konštrukcie</t>
  </si>
  <si>
    <t>Referenčné hodnoty pre vybrané výdavky projektu</t>
  </si>
  <si>
    <r>
      <t>Referenčná hodnota pre vybrané výdavky projektu v EUR/m</t>
    </r>
    <r>
      <rPr>
        <vertAlign val="superscript"/>
        <sz val="11"/>
        <color theme="1"/>
        <rFont val="Arial"/>
        <family val="2"/>
        <charset val="238"/>
      </rPr>
      <t>2</t>
    </r>
  </si>
  <si>
    <r>
      <t>Vypočítaná hodnota referenčnej hodnoty pre vybrané výdavky projektu v EUR/m</t>
    </r>
    <r>
      <rPr>
        <b/>
        <vertAlign val="superscript"/>
        <sz val="12"/>
        <rFont val="Arial"/>
        <family val="2"/>
        <charset val="238"/>
      </rPr>
      <t>2</t>
    </r>
  </si>
  <si>
    <r>
      <rPr>
        <b/>
        <sz val="14"/>
        <color theme="0"/>
        <rFont val="Arial"/>
        <family val="2"/>
        <charset val="238"/>
      </rPr>
      <t>Výpočet referenčnej hodnoty pre vybrané výdavky projektu na zateplenie strešného plášťa</t>
    </r>
    <r>
      <rPr>
        <sz val="10"/>
        <color theme="0"/>
        <rFont val="Arial"/>
        <family val="2"/>
        <charset val="238"/>
      </rPr>
      <t xml:space="preserve">
</t>
    </r>
    <r>
      <rPr>
        <i/>
        <sz val="10"/>
        <color theme="0"/>
        <rFont val="Arial"/>
        <family val="2"/>
        <charset val="238"/>
      </rPr>
      <t xml:space="preserve">Výpočet referenčnej hodnoty pre vybrané výdavky projektu sa vykoná automaticky po zadaní </t>
    </r>
    <r>
      <rPr>
        <b/>
        <i/>
        <sz val="10"/>
        <color theme="0"/>
        <rFont val="Arial"/>
        <family val="2"/>
        <charset val="238"/>
      </rPr>
      <t xml:space="preserve">predmetu projektu </t>
    </r>
    <r>
      <rPr>
        <i/>
        <sz val="10"/>
        <color theme="0"/>
        <rFont val="Arial"/>
        <family val="2"/>
        <charset val="238"/>
      </rPr>
      <t xml:space="preserve">a </t>
    </r>
    <r>
      <rPr>
        <b/>
        <i/>
        <sz val="10"/>
        <color theme="0"/>
        <rFont val="Arial"/>
        <family val="2"/>
        <charset val="238"/>
      </rPr>
      <t>cieľovej hodnoty zateplenej plochy strešného plášťa projektu</t>
    </r>
    <r>
      <rPr>
        <i/>
        <sz val="10"/>
        <color theme="0"/>
        <rFont val="Arial"/>
        <family val="2"/>
        <charset val="238"/>
      </rPr>
      <t>.</t>
    </r>
  </si>
  <si>
    <r>
      <rPr>
        <b/>
        <sz val="14"/>
        <color theme="0"/>
        <rFont val="Arial"/>
        <family val="2"/>
        <charset val="238"/>
      </rPr>
      <t>Výpočet referenčnej hodnoty pre vybrané výdavky projektu pre výmenu otvorových konštrukcií</t>
    </r>
    <r>
      <rPr>
        <sz val="10"/>
        <color theme="0"/>
        <rFont val="Arial"/>
        <family val="2"/>
        <charset val="238"/>
      </rPr>
      <t xml:space="preserve">
</t>
    </r>
    <r>
      <rPr>
        <i/>
        <sz val="10"/>
        <color theme="0"/>
        <rFont val="Arial"/>
        <family val="2"/>
        <charset val="238"/>
      </rPr>
      <t xml:space="preserve">Výpočet referenčnej hodnoty pre vybrané výdavky projektu sa vykoná automaticky po zadaní </t>
    </r>
    <r>
      <rPr>
        <b/>
        <i/>
        <sz val="10"/>
        <color theme="0"/>
        <rFont val="Arial"/>
        <family val="2"/>
        <charset val="238"/>
      </rPr>
      <t xml:space="preserve">predmetu projektu </t>
    </r>
    <r>
      <rPr>
        <i/>
        <sz val="10"/>
        <color theme="0"/>
        <rFont val="Arial"/>
        <family val="2"/>
        <charset val="238"/>
      </rPr>
      <t xml:space="preserve">a </t>
    </r>
    <r>
      <rPr>
        <b/>
        <i/>
        <sz val="10"/>
        <color theme="0"/>
        <rFont val="Arial"/>
        <family val="2"/>
        <charset val="238"/>
      </rPr>
      <t>cieľovej hodnoty výmeny otvorových konštrukcií projektu</t>
    </r>
    <r>
      <rPr>
        <i/>
        <sz val="10"/>
        <color theme="0"/>
        <rFont val="Arial"/>
        <family val="2"/>
        <charset val="238"/>
      </rPr>
      <t>.</t>
    </r>
  </si>
  <si>
    <t>viac ako 2,5</t>
  </si>
  <si>
    <t>menej ako 1,5</t>
  </si>
  <si>
    <t>Výpočet celkového zníženia výšky oprávnených výdavkov projektu</t>
  </si>
  <si>
    <t>Plánovaná úspora energie na vykurovanie [%]</t>
  </si>
  <si>
    <t>V tabuľke je uvedený príklad vyplnenia údajov s ohľadom na určenie plánovanej úspory energie na vykurovanie.</t>
  </si>
  <si>
    <t xml:space="preserve">V prípade, ak v priebehu realizácie projektu na základe identifikácie reálneho stavu dôjde v podstatne zmenenom rozsahu v akom bola zohľadnená plánovaná úspora energie na vykurovanie pri podaní ŽoNFP, pričom tento rozsah predstavuje podstatnú zmenu, SO môže požadovať rekalkuláciu celkového zníženia oprávnených výdavkov projektu za účelom overenia správnej výšky oprávnených výdavkov. </t>
  </si>
  <si>
    <t>Výpočet celkovej plánovanej úspory energie na vykurovanie</t>
  </si>
  <si>
    <r>
      <t>Potreba energie na vykurovanie PO [kWh/(m</t>
    </r>
    <r>
      <rPr>
        <vertAlign val="superscript"/>
        <sz val="11"/>
        <color rgb="FFFF0000"/>
        <rFont val="Arial"/>
        <family val="2"/>
        <charset val="238"/>
      </rPr>
      <t>2</t>
    </r>
    <r>
      <rPr>
        <sz val="11"/>
        <color rgb="FFFF0000"/>
        <rFont val="Arial"/>
        <family val="2"/>
        <charset val="238"/>
      </rPr>
      <t>.a)]</t>
    </r>
  </si>
  <si>
    <r>
      <t>Potreba energie na vykurovanie</t>
    </r>
    <r>
      <rPr>
        <sz val="11"/>
        <color rgb="FFFF0000"/>
        <rFont val="Arial"/>
        <family val="2"/>
        <charset val="238"/>
      </rPr>
      <t xml:space="preserve"> PRED [kWh/(m</t>
    </r>
    <r>
      <rPr>
        <vertAlign val="superscript"/>
        <sz val="11"/>
        <color rgb="FFFF0000"/>
        <rFont val="Arial"/>
        <family val="2"/>
        <charset val="238"/>
      </rPr>
      <t>2</t>
    </r>
    <r>
      <rPr>
        <sz val="11"/>
        <color rgb="FFFF0000"/>
        <rFont val="Arial"/>
        <family val="2"/>
        <charset val="238"/>
      </rPr>
      <t>.a)]</t>
    </r>
  </si>
  <si>
    <t>Celkové zníženie oprávnených výdavkov projektu [%]</t>
  </si>
  <si>
    <t>Hodnota zníženia výdavkov [%]</t>
  </si>
  <si>
    <t>Celková výška oprávnených výdavkov sa zníži o 10 percentuálnych bodov, ak plánovaná úspora energie na vykurovanie dosiahne viac ako 30 %, ale nepresiahne 40 %, t. j. žiadateľ určí výšku oprávnených výdavkov na projekt ako 90 % celkovej výšky oprávnených výdavkov projektu.</t>
  </si>
  <si>
    <t>Celková výška oprávnených výdavkov sa zníži o 5 percentuálnych bodov, ak plánovaná úspora energie na vykurovanie dosiahne viac ako 40 %, ale nepresiahne 50 %, t. j. žiadateľ určí výšku oprávnených výdavkov na projekt ako 95 % celkovej výšky oprávnených výdavkov projektu.</t>
  </si>
  <si>
    <t>Celková výška oprávnených výdavkov projektu sa neznižuje a teda celková výška oprávnených výdavkov prestavuje 100 %, ak plánovaná úspora energie na vykurovanie dosiahne viac ako 50 %.</t>
  </si>
  <si>
    <t>Potreba energia na vykurovanie</t>
  </si>
  <si>
    <r>
      <t>[kWh/(m</t>
    </r>
    <r>
      <rPr>
        <b/>
        <vertAlign val="superscript"/>
        <sz val="12"/>
        <color theme="0"/>
        <rFont val="Arial"/>
        <family val="2"/>
        <charset val="238"/>
      </rPr>
      <t>2</t>
    </r>
    <r>
      <rPr>
        <b/>
        <sz val="12"/>
        <color theme="0"/>
        <rFont val="Arial"/>
        <family val="2"/>
        <charset val="238"/>
      </rPr>
      <t>.a)]</t>
    </r>
  </si>
  <si>
    <t>Výška výdavku stanovená na základe prieskumu trhu</t>
  </si>
  <si>
    <t>Priemerná výška</t>
  </si>
  <si>
    <t>Dátum vykonania prieskumu</t>
  </si>
  <si>
    <t>Ponuka číslo</t>
  </si>
  <si>
    <t>Prehľad ponúkaných cien</t>
  </si>
  <si>
    <t>Stručný popis výdavku</t>
  </si>
  <si>
    <t>mesiac</t>
  </si>
  <si>
    <t xml:space="preserve">Plánovaná úspora energie na vykurovanie </t>
  </si>
  <si>
    <r>
      <t xml:space="preserve">SO posudzuje v procese odborného hodnotenia ŽoNFP (hodnotiace kritérium 1.2) príspevok projektu k špecifickému cieľu 4.3.1 OP KŽP na základe princípu Value for Money. Uvedené znamená, že SO posudzuje kvantifikovanú mieru príspevku projektu k špecifickému cieľu 4.3.1 OP KŽP vyjadrenú na základe princípu Value for Money ako pomer celkových oprávnených výdavkov na hlavné aktivity projektu v sume vyjadrenej bez DPH a deklarovanej cieľovej hodnoty príslušného ukazovateľa projektu vzťahujúceho sa na špecifický cieľ 4.3.1 OP KŽP.
</t>
    </r>
    <r>
      <rPr>
        <sz val="11"/>
        <color rgb="FFFF0000"/>
        <rFont val="Arial"/>
        <family val="2"/>
        <charset val="238"/>
      </rPr>
      <t xml:space="preserve">
 </t>
    </r>
    <r>
      <rPr>
        <sz val="11"/>
        <color theme="1"/>
        <rFont val="Arial"/>
        <family val="2"/>
        <charset val="238"/>
      </rPr>
      <t xml:space="preserve">
</t>
    </r>
  </si>
  <si>
    <t xml:space="preserve"> - V prípade, ak žiadateľ uvedie v rozpočte projektu výšku výdavku, ktorú stanovil na základe prieskumu trhu a táto výška výdavku prekročí sumu priemernej ceny stanovenej na základe preložených ponúk v zmysle vyhodnotenia prieskumu trhu, SO zníži príslušný nadhodnotený výdavok na úroveň priemernej ceny vypočítanej na základe hodnoty predložených cenových ponúk uvádzaných v tomto zázname z vyhodnotenia prieskumu trhu. SO je oprávnený upraviť výšku výdavku aj na základe ním vykonaného prieskumu trhu.</t>
  </si>
  <si>
    <t>Zateplenie obvodového plášťa</t>
  </si>
  <si>
    <t>Zateplenie strešného plášťa</t>
  </si>
  <si>
    <t>Výmena otvorových konštrukcií</t>
  </si>
  <si>
    <t>Budova n:</t>
  </si>
  <si>
    <t>Hodnota zníženia výdavkov [%]:</t>
  </si>
  <si>
    <t>V prípade, ak je predmetom projektu viac samostatných budov so samostatným energetickým auditom, sa výdavky upravia o najvyššiu hodnotu zníženia výdavkov. V prípade ak jedna y budov nedosiahne úsporu energie na vykurovanie aspoň 30 % projekt bude neoprávnený ako celok.</t>
  </si>
  <si>
    <t>Výška výdavku bola stanovená v súlade s pracovnou zmluvou, resp. mzdou za rovnakú prácu alebo prácu v rovnakej hodnote pri rešpektovaní stanoveného finančného limitu.</t>
  </si>
  <si>
    <t>VO nebolo ukončené uzavretím zmluvy s úspešným uchádzačom. Výška výdavku bola stanovená na základe prieskumu trhu v zmysle predloženého záznamu z vyhodnotenia prieskumu trhu .</t>
  </si>
  <si>
    <t>Ak plánovaná úspora energie na vykurovanie dosiahne najviac 30 %, projekt nespĺňa podmienky oprávnenosti aktivít a nemôže byť podporený.</t>
  </si>
  <si>
    <t>V prípade, ak je predmetom projektu viac samostatných budov so samostatným energetickým auditom, žiadateľ vyplní a predloží samostatne výpočet plánovanej úspory energie na vykurovanie za každú budovu. Za týmto účelom žiadateľ v tomto hárku nakopíruje pod seba, očísluje (od 1 po n) a vyplní potrebný počet formulárov výpočtu plánovanej úspory. Všetky vyplnené záznamy z výpočtu plánovanej úspory je žiadateľ povinný predložiť písomne aj editovateľnou elektronickou formou (nie sken) prostredníctvom ITMS2014+.</t>
  </si>
  <si>
    <r>
      <t xml:space="preserve">Zníženie energetickej náročnosti verejných budov </t>
    </r>
    <r>
      <rPr>
        <b/>
        <sz val="10"/>
        <color theme="1"/>
        <rFont val="Calibri"/>
        <family val="2"/>
        <charset val="238"/>
      </rPr>
      <t>–</t>
    </r>
    <r>
      <rPr>
        <b/>
        <i/>
        <sz val="10"/>
        <color theme="1"/>
        <rFont val="Arial"/>
        <family val="2"/>
        <charset val="238"/>
      </rPr>
      <t xml:space="preserve"> Zateplenie obvodového plášťa</t>
    </r>
  </si>
  <si>
    <r>
      <t xml:space="preserve">Zníženie energetickej náročnosti verejných budov </t>
    </r>
    <r>
      <rPr>
        <b/>
        <sz val="10"/>
        <color rgb="FF000000"/>
        <rFont val="Calibri"/>
        <family val="2"/>
        <charset val="238"/>
      </rPr>
      <t>–</t>
    </r>
    <r>
      <rPr>
        <b/>
        <i/>
        <sz val="10"/>
        <color rgb="FF000000"/>
        <rFont val="Arial"/>
        <family val="2"/>
        <charset val="238"/>
      </rPr>
      <t xml:space="preserve"> Zateplenie strešného plášťa </t>
    </r>
  </si>
  <si>
    <r>
      <t xml:space="preserve">Zníženie energetickej náročnosti verejných budov </t>
    </r>
    <r>
      <rPr>
        <b/>
        <sz val="10"/>
        <color rgb="FF000000"/>
        <rFont val="Calibri"/>
        <family val="2"/>
        <charset val="238"/>
      </rPr>
      <t>–</t>
    </r>
    <r>
      <rPr>
        <b/>
        <i/>
        <sz val="10"/>
        <color rgb="FF000000"/>
        <rFont val="Arial"/>
        <family val="2"/>
        <charset val="238"/>
      </rPr>
      <t xml:space="preserve"> Výmena otvorových konštrukcií</t>
    </r>
  </si>
  <si>
    <r>
      <rPr>
        <b/>
        <sz val="14"/>
        <color theme="0"/>
        <rFont val="Arial"/>
        <family val="2"/>
        <charset val="238"/>
      </rPr>
      <t>Výpočet referenčnej hodnoty pre vybrané výdavky projektu na zateplenie obvodového plášťa</t>
    </r>
    <r>
      <rPr>
        <sz val="10"/>
        <color theme="0"/>
        <rFont val="Arial"/>
        <family val="2"/>
        <charset val="238"/>
      </rPr>
      <t xml:space="preserve">
</t>
    </r>
    <r>
      <rPr>
        <i/>
        <sz val="10"/>
        <color theme="0"/>
        <rFont val="Arial"/>
        <family val="2"/>
        <charset val="238"/>
      </rPr>
      <t xml:space="preserve">Výpočet referenčnej hodnoty pre vybrané výdavky projektu sa vykoná automaticky po zadaní </t>
    </r>
    <r>
      <rPr>
        <b/>
        <i/>
        <sz val="10"/>
        <color theme="0"/>
        <rFont val="Arial"/>
        <family val="2"/>
        <charset val="238"/>
      </rPr>
      <t xml:space="preserve">predmetu projektu </t>
    </r>
    <r>
      <rPr>
        <i/>
        <sz val="10"/>
        <color theme="0"/>
        <rFont val="Arial"/>
        <family val="2"/>
        <charset val="238"/>
      </rPr>
      <t xml:space="preserve">a </t>
    </r>
    <r>
      <rPr>
        <b/>
        <i/>
        <sz val="10"/>
        <color theme="0"/>
        <rFont val="Arial"/>
        <family val="2"/>
        <charset val="238"/>
      </rPr>
      <t>cieľovej hodnoty príslušnej zateplenej plochy obvodového plášťa projektu.</t>
    </r>
  </si>
  <si>
    <t xml:space="preserve"> - V prípade, ak žiadateľ vykonal viacej prieskumov trhu (t. j. výšku viacerých výdavkov stanovil prieskumom trhu), vyplní a predloží záznam z vyhodnotenia prieskumu trhu samostatne pre každý vykonaný prieskum trhu. Za týmto účelom žiadateľ v tomto hárku nakopíruje pod seba, očísluje (od 1 po n) a vyplní potrebný počet formulárov záznamu z vyhodnotenia prieskumu trhu. Všetky vyplnené záznamy z vyhodnotenia prieskumu trhu je žiadateľ povinný predložiť písomne aj editovateľnou elektronickou formou (nie sken) prostredníctvom ITMS2014+.</t>
  </si>
  <si>
    <r>
      <t xml:space="preserve"> 1,5 </t>
    </r>
    <r>
      <rPr>
        <sz val="11"/>
        <color theme="1"/>
        <rFont val="Calibri"/>
        <family val="2"/>
        <charset val="238"/>
      </rPr>
      <t>–</t>
    </r>
    <r>
      <rPr>
        <sz val="11"/>
        <color theme="1"/>
        <rFont val="Calibri"/>
        <family val="2"/>
        <charset val="238"/>
        <scheme val="minor"/>
      </rPr>
      <t xml:space="preserve"> 2,5</t>
    </r>
  </si>
  <si>
    <r>
      <t xml:space="preserve">Výpočet hodnoty Value for Money 
</t>
    </r>
    <r>
      <rPr>
        <i/>
        <sz val="11"/>
        <color theme="1"/>
        <rFont val="Arial"/>
        <family val="2"/>
        <charset val="238"/>
      </rPr>
      <t xml:space="preserve">Vypočítajte hodnotu príspevku projektu k príslušnému špecifickému cieľu OP KŽP ako pomer celkových oprávnených výdavkov na hlavné aktivity projektu v sume vyjadrenej bez DPH a deklarovanej cieľovej hodnoty ukazovateľa projektu </t>
    </r>
    <r>
      <rPr>
        <sz val="11"/>
        <color theme="1"/>
        <rFont val="Calibri"/>
        <family val="2"/>
        <charset val="238"/>
      </rPr>
      <t>–</t>
    </r>
    <r>
      <rPr>
        <i/>
        <sz val="11"/>
        <color theme="1"/>
        <rFont val="Arial"/>
        <family val="2"/>
        <charset val="238"/>
      </rPr>
      <t xml:space="preserve"> Zníženie potreby energie vo verejných budovách.
Do výpočtu nevstupujú nepriame výdavky vzťahujúce sa na podporné aktivity projektu (riadenie projektu, informovanie a komunikácia).
V prípade identifikácie neoprávnených výdavkov projektu (z titulu vecnej neoprávnenosti, neúčelnosti, nehospodárnosti a pod.) sa v procese odborného hodnotenia výška celkových oprávnených výdavkov projektu adekvátne zníži. Do výpočtu hodnoty Value for Money v tomto prípade vstupuje už odborným hodnotiteľom korigovaná výška celkových oprávnených výdavkov projektu (bez DPH).
</t>
    </r>
  </si>
  <si>
    <t>V zmysle časti 6.6. písmeno a) zmluvy o poskytnutí NFP, v prípade Merateľných ukazovateľov Projektu s príznakom ich hodnota nesmie klesnúť pod hranicu 50% ich výšky. Zníženie jednotlivého Merateľného ukazovateľa Projektu s príznakom o viac ako 50% oproti výške, ktorá bola uvedená v Schválenej žiadosti o NFP, môže predstavovať Podstatnú zmenu Projektu a vyvolávať právne následky.</t>
  </si>
  <si>
    <r>
      <rPr>
        <sz val="12"/>
        <rFont val="Arial"/>
        <family val="2"/>
        <charset val="238"/>
      </rPr>
      <t>Ostatné</t>
    </r>
    <r>
      <rPr>
        <strike/>
        <sz val="12"/>
        <rFont val="Arial"/>
        <family val="2"/>
        <charset val="238"/>
      </rPr>
      <t/>
    </r>
  </si>
  <si>
    <r>
      <t xml:space="preserve">projektový manažér </t>
    </r>
    <r>
      <rPr>
        <sz val="11"/>
        <color theme="1"/>
        <rFont val="Calibri"/>
        <family val="2"/>
        <charset val="238"/>
      </rPr>
      <t>–</t>
    </r>
    <r>
      <rPr>
        <sz val="11"/>
        <color theme="1"/>
        <rFont val="Arial"/>
        <family val="2"/>
        <charset val="238"/>
      </rPr>
      <t xml:space="preserve"> zamestnanec mimo prac. pomeru (interné riadenie) </t>
    </r>
  </si>
  <si>
    <r>
      <t xml:space="preserve">projektový manažér </t>
    </r>
    <r>
      <rPr>
        <sz val="11"/>
        <color theme="1"/>
        <rFont val="Calibri"/>
        <family val="2"/>
        <charset val="238"/>
      </rPr>
      <t>–</t>
    </r>
    <r>
      <rPr>
        <sz val="11"/>
        <color theme="1"/>
        <rFont val="Arial"/>
        <family val="2"/>
        <charset val="238"/>
      </rPr>
      <t xml:space="preserve"> v prac. pomeru (interné riadenie) </t>
    </r>
  </si>
  <si>
    <r>
      <t xml:space="preserve">projektový manažér </t>
    </r>
    <r>
      <rPr>
        <sz val="11"/>
        <color theme="1"/>
        <rFont val="Calibri"/>
        <family val="2"/>
        <charset val="238"/>
      </rPr>
      <t>–</t>
    </r>
    <r>
      <rPr>
        <sz val="11"/>
        <color theme="1"/>
        <rFont val="Arial"/>
        <family val="2"/>
        <charset val="238"/>
      </rPr>
      <t xml:space="preserve"> externé riadenie</t>
    </r>
  </si>
  <si>
    <t>dočasný pútač</t>
  </si>
  <si>
    <t>stála tabuľa</t>
  </si>
  <si>
    <t>plagát</t>
  </si>
  <si>
    <t xml:space="preserve">publikovanie článku o projekte </t>
  </si>
  <si>
    <r>
      <t xml:space="preserve">Stručný </t>
    </r>
    <r>
      <rPr>
        <sz val="12"/>
        <color theme="1"/>
        <rFont val="Arial"/>
        <family val="2"/>
        <charset val="238"/>
      </rPr>
      <t>opis výdavku</t>
    </r>
  </si>
  <si>
    <t xml:space="preserve"> - Žiadateľ uvádza výšku výdavku, ktorá zodpovedá priemeru cien stanoveného na základe predložených ponúk, pričom sa zohľadňuje oprávnenosť financovania výdavku predstavujúceho DPH v rámci projektu. To znamená, že ak žiadateľ nemá nárok na odpočet DPH, uvádza výšku výdavku stanovenú na základe priemeru cien s DPH. Ak žiadateľ má nárok na odpočet DPH, uvádza ako výsledok prieskumu trhu výšku výdavku stanovenú na základe výpočtu priemeru z cien bez DPH. Ak dodávateľ nie je platca DPH uvádza sa v poli "cena bez DPH" a v poli "cena s DPH" rovnakú sumu.</t>
  </si>
  <si>
    <t>Referenčné hodnoty pre vybrané výdavky projektu v rámci výzvy s kódom OPKZP-PO4-SC431-2016-XY</t>
  </si>
  <si>
    <t>Energetický audit</t>
  </si>
  <si>
    <t>Spolu výdavky</t>
  </si>
  <si>
    <t xml:space="preserve"> -  Žiadateľ predkladá k záznamu z vyhodnotenia písomného prieskumu trhu ako súčasť ŽoNFP aj cenové ponuky. Z dôvodu overiteľnosti vykonaného prieskumu trhu musí byť spôsob jeho vykonania v podobe, ktorá umožňuje uchovanie dôkazov o jeho vykonaní, t. j. telefonický prieskum, resp. ústne overenie cien na mieste u dodávateľa nie je akceptovateľný spôsob vykonania prieskumu trhu.</t>
  </si>
  <si>
    <r>
      <t>85 EUR/m</t>
    </r>
    <r>
      <rPr>
        <b/>
        <vertAlign val="superscript"/>
        <sz val="11"/>
        <color rgb="FFFF0000"/>
        <rFont val="Arial"/>
        <family val="2"/>
        <charset val="238"/>
      </rPr>
      <t>2</t>
    </r>
  </si>
  <si>
    <r>
      <t>70 EUR/m</t>
    </r>
    <r>
      <rPr>
        <b/>
        <vertAlign val="superscript"/>
        <sz val="11"/>
        <color rgb="FFFF0000"/>
        <rFont val="Arial"/>
        <family val="2"/>
        <charset val="238"/>
      </rPr>
      <t>2</t>
    </r>
  </si>
  <si>
    <t>Oprávnený výdavok</t>
  </si>
  <si>
    <r>
      <rPr>
        <b/>
        <sz val="12"/>
        <color rgb="FFFF0000"/>
        <rFont val="Arial"/>
        <family val="2"/>
        <charset val="238"/>
      </rPr>
      <t xml:space="preserve">Zdôvodnenie prekročenia referenčnej hodnoty pre vybrané výdavky projektu: </t>
    </r>
    <r>
      <rPr>
        <i/>
        <sz val="11"/>
        <rFont val="Arial"/>
        <family val="2"/>
        <charset val="238"/>
      </rPr>
      <t xml:space="preserve">v prípade prekročenia stanovenej referenčnej hodnoty pre vybrané výdavky projektu bude žiadateľ povinný zdôvodniť prekročenie referenčnej hodnoty faktormi zvýšenej investičnej náročnosti. Žiadateľ v zdôvodnení popíše výdavky, ktoré najvýznamnejšie vplývajú na prekročenie referenčnej hodnoty a zdôvodní ich nevyhnutnosť.
SO posúdi, či toto prekročenie zodpovedá navrhnutému riešeniu a faktorom zvýšenej investičnej náročnosti, ktoré môžu objektívne spôsobiť zvýšenie investičnej náročnosti projektu. To znamená, že výdavky nad referenčnú hodnotu  pre vybrané výdavky projektu budú akceptovateľné ako oprávnené iba v objektívne odôvodnených prípadoch. Zároveň platí, že prekročenie referenčnej hodnoty pre vybrané výdavky projektu bez relevantného a overiteľného odôvodnenia nebude vyhodnotené ako nesplnenie vylučujúceho hodnotiaceho kritéria 4.2 Hospodárnosť a efektívnosť výdavkov projektu, s tým, že tieto výdavky budú znížené a projekt nebude diskvalifikovaný. </t>
    </r>
  </si>
  <si>
    <t>Obec Chocholná-Velčice</t>
  </si>
  <si>
    <t>"Zníženie energetickej náročnosti budovy obecného úradu s kultúrnym domom v obci Chocholná-Velčice."</t>
  </si>
  <si>
    <t>súbor</t>
  </si>
  <si>
    <t>Časť bezbariérový vstup</t>
  </si>
  <si>
    <t>Ostatné práce</t>
  </si>
  <si>
    <t>Budova obecného úradu s kultúrnym domom v obci Chocholná - Velčice</t>
  </si>
  <si>
    <t>počet</t>
  </si>
  <si>
    <t>Vnút. silnopr.rozvody, výmena svetiel</t>
  </si>
  <si>
    <t>časť bleskozvod</t>
  </si>
  <si>
    <t>Vzduchotechnika</t>
  </si>
  <si>
    <t>Plynoinštalácia</t>
  </si>
  <si>
    <t>Hydraulické vyregulovanie sústavy, výmena kotlov</t>
  </si>
  <si>
    <t>Zakrývanie výplní vonk. otvorov z lešenia</t>
  </si>
  <si>
    <t>Oprava  výtlkov omietok cement. hladkých hladených dreveným hladidlom 10-30%(predpoklad15%)</t>
  </si>
  <si>
    <t>Očistenie vonkajšej omietky vysokotlakovou súpravou WAP</t>
  </si>
  <si>
    <t>Kontaktný zateplovací systém hr. MV 30 mm rímse objektu v skladbe O4</t>
  </si>
  <si>
    <t>Kontaktný zateplovací systém hr. 150 mm  MV  v skladbe P3</t>
  </si>
  <si>
    <t>Kontaktný zateplovací systém hr. 200 mm MV(požiarne pásy + bleskozvod (O3,4)</t>
  </si>
  <si>
    <t>Kontaktný zateplovací systém hr. 200 mm  Grafit v skladbe O2</t>
  </si>
  <si>
    <t>Kontaktný zateplovací systém hr. 260 mm Grafit v skladbe O7</t>
  </si>
  <si>
    <t>Kontaktný zateplovací systém hr. 160 mm sokla v skladbe O1</t>
  </si>
  <si>
    <t>Kontaktný zateplovací systém  - odtrhové skúšky</t>
  </si>
  <si>
    <t>Zatepl.vonk.ostenia šírka do150mm om.su.zm. hr.30mm</t>
  </si>
  <si>
    <t>Soklová lišta hr. 1 mm  k zateplovaniu stien pre izolant hr. 200mm</t>
  </si>
  <si>
    <t>Začisťovacia okenná lišta k zateplovaniu stien</t>
  </si>
  <si>
    <t>Začisťovacia parapetná lišta k zateplovaniu stien</t>
  </si>
  <si>
    <t>m2</t>
  </si>
  <si>
    <t>hzs</t>
  </si>
  <si>
    <t>m</t>
  </si>
  <si>
    <t>Montáž lešenia ľahk. radového s podlahami š. do 1,2 m v. do 10 m</t>
  </si>
  <si>
    <t>Príplatok za prvý a každý ďalší mesiac použitia lešenia k pol. -1041</t>
  </si>
  <si>
    <t>Demontáž lešenia ľahk. radového s podlahami š. do 1,2 m v. do 10 m</t>
  </si>
  <si>
    <t>Montáž záchytnej striešky zhotovenie súčasne s lešením š. do 2 m</t>
  </si>
  <si>
    <t>Demontáž záchytnej striešky zhotovenej súčasne s lešením š. do 2 m</t>
  </si>
  <si>
    <t>Záchytná sieť z umelých vlákien alebo oceľových drôtov</t>
  </si>
  <si>
    <t>Búranie výplne  zo sklenených tvárnic hr. do 10 cm-pol.búranie Sk</t>
  </si>
  <si>
    <t>výplne</t>
  </si>
  <si>
    <t>Odvoz sute a vybúraných hmôt na skládku do 1 km</t>
  </si>
  <si>
    <t>Odvoz sute a vybúraných hmôt na skládku každý ďalší 1 km</t>
  </si>
  <si>
    <t>Poplatok za ulož.a znešk.staveb.sute na vymedzených skládkach "O"-ostatný odpad</t>
  </si>
  <si>
    <t>Presun hmôt pre budovy murované výšky do 12 m</t>
  </si>
  <si>
    <t>t</t>
  </si>
  <si>
    <t>Obloženie stien z dosiek OSB 3 pribíjaných na zraz hr. dosky 15 mm-rímsa, rímsa vstup</t>
  </si>
  <si>
    <t>Spojovacie a ochranné prostriedky k montáži obloženia stropov alebo stien</t>
  </si>
  <si>
    <t>Presun hmôt pre tesárske konštr. v objektoch  výšky do 12 m</t>
  </si>
  <si>
    <t>Klamp. demont. hákov, do 30°</t>
  </si>
  <si>
    <t>Klamp. PZ pl. žľaby pododkvap. polkruh. rš 250 dl 5m- pol. K6</t>
  </si>
  <si>
    <t>Zvodová rúra PZ  ZR d-80 -pol. K7</t>
  </si>
  <si>
    <t>Hák klamp.s prelisom polkruhový HP28 /430-25/5/,štandard-pre K6</t>
  </si>
  <si>
    <t>Hák klamp.s prelisom polkruhový HP33 /510-30/5/,štandard-pre K4</t>
  </si>
  <si>
    <t>Objímka lisovaná "O" d-100, hrot 300</t>
  </si>
  <si>
    <t>Objímka lisovaná "DN 100+ uchycovacia konzola s navareným hrotom , kotvena do muriva</t>
  </si>
  <si>
    <t>Montáž PZ  žľabové hrdlo HRD100 d-100</t>
  </si>
  <si>
    <t>Klamp. PZ pl. oplechovanie parapetov rš 330 ( vrátane dodávky materiálov)</t>
  </si>
  <si>
    <t>Klamp. PZ pl. oplechovanie parapetov rš 400 ( vrátane parapetov)</t>
  </si>
  <si>
    <t>Parapeta vonkajšia hliníková - bočné čelo šír.260-360 mm</t>
  </si>
  <si>
    <t>Klamp. demont. parapetov rš 330- položky  buranie 1,2,8,9,Sk</t>
  </si>
  <si>
    <t>Klamp. PZ pl. oplechovanie ríms rš 400 - pol. K8</t>
  </si>
  <si>
    <t>Klamp. PZ pl. oplechovanie múrov rš 250- K13</t>
  </si>
  <si>
    <t>Klamp. demont. oplechovanie múrov rš 250-položky buranie K4</t>
  </si>
  <si>
    <t>Klamp. PZ pl. rúry odpadové kruhové d-80 pol. K6</t>
  </si>
  <si>
    <t>Klamp. PZ pl. rúry odpadové kruhové d-100 pol. K5</t>
  </si>
  <si>
    <t>Montáž PZ horné koleno KCS 80 d-80</t>
  </si>
  <si>
    <t>Montáž PZ horné koleno KCS 100 d-100</t>
  </si>
  <si>
    <t>Montáž PZ výtokové koleno KCV 80 d-80</t>
  </si>
  <si>
    <t>Montáž PZ výtokové koleno KCV 100 d-100</t>
  </si>
  <si>
    <t>Čelo klamp.PZ pododkvapové, polkruhové pre polož. K6</t>
  </si>
  <si>
    <t>Čelo klamp.PZ pododkvapové, polkruhové pre pol. K4</t>
  </si>
  <si>
    <t>Koleno "V" PZ poplast dolné KCV d-80</t>
  </si>
  <si>
    <t>Koleno "V" PZpoplast.dolné KCV d-100</t>
  </si>
  <si>
    <t>Koleno PZ lisované odskokové "KO 80" d-80</t>
  </si>
  <si>
    <t>Koleno PZ lisované odskokové "KO 100" d-100</t>
  </si>
  <si>
    <t>Zvodová rúra PZ  ZR d-100</t>
  </si>
  <si>
    <t>Montáž PZ  odskokov KO 80 d-80</t>
  </si>
  <si>
    <t>Montáž PZ  odskokov KO 100 d-100</t>
  </si>
  <si>
    <t>Klamp. demont. rúr odpadových kruhových d-100-položka búranie K2</t>
  </si>
  <si>
    <t>Presun hmôt pre klampiarske konštr. v objektoch  výšky do 12 m</t>
  </si>
  <si>
    <t>kus</t>
  </si>
  <si>
    <t>pár</t>
  </si>
  <si>
    <t>Montáž atypických stavebných doplnk. konštrukcií do 5 kg-vetracie mreže sut. a kotolne</t>
  </si>
  <si>
    <t>vetracia mreža 300*300mm</t>
  </si>
  <si>
    <t>Mreža k vetraniu suterénu - pol 11,12A</t>
  </si>
  <si>
    <t>Montáž atypických stavebných doplnk. - nadvarenie lámp na fasade</t>
  </si>
  <si>
    <t>Oceľové konštrukcie - predbežná cena, nadvarenie lámp, ocel. trubka DN 50</t>
  </si>
  <si>
    <t>Montáž atypických stavebných dopln. striešky pol. MR</t>
  </si>
  <si>
    <t>Strieška nad vstupom do suterénu dlžky 1500mm</t>
  </si>
  <si>
    <t>Strieška nad vstupom na poštu dlžky 2000</t>
  </si>
  <si>
    <t>Montáž doplnk.konštrukcií DRZ - pre plyn</t>
  </si>
  <si>
    <t>Zámočnícke výrobky-poplst. skrinka DRZ</t>
  </si>
  <si>
    <t>Demontáž ostatných doplnkov, do 50 kg-buranie polložky mreží (buranie Mr)</t>
  </si>
  <si>
    <t>Demontáž ostatných kovových  doplnkov na fasáde (ocelová markíza  K5 )</t>
  </si>
  <si>
    <t>Konštrukcie doplnkové kovové stavebné, HZS-demont. stojana</t>
  </si>
  <si>
    <t>Konštrukcie doplnkové kovové stavebné, HZS T5-zvesenie prvkov z fasády</t>
  </si>
  <si>
    <t>Konštrukcie doplnkové kovové stavebné, vybúranie pamatnej tabule</t>
  </si>
  <si>
    <t>Presun hmôt pre kovové stav. doplnk. konštr. v objektoch výšky do 12 m</t>
  </si>
  <si>
    <t>kg</t>
  </si>
  <si>
    <t>subor</t>
  </si>
  <si>
    <t>hod</t>
  </si>
  <si>
    <t>Nakladanie sute</t>
  </si>
  <si>
    <t>Zhotovenie povlakovej krytiny striech šikmých do 30° kotvenou, so zvarením spojov (skladbaS1, S2,S3,S4)</t>
  </si>
  <si>
    <t>Fólia HYDROIZOL hr. 2,0 š.1300mm</t>
  </si>
  <si>
    <t>Zhotovenie povl. krytiny striech do 30° položením separačnej vrstvy na sucho</t>
  </si>
  <si>
    <t>Separačná vrstva  - 136 g/m2 - 2,10x150 m</t>
  </si>
  <si>
    <t>Zhotovenie paropriepustnej fólie na ploche stiech na sucho</t>
  </si>
  <si>
    <t>Paropriepustná  fólia  140g/m2, kladená s presahmi</t>
  </si>
  <si>
    <t>Presun hmôt pre izolácie povlakové v objektoch výšky do 12 m</t>
  </si>
  <si>
    <t>Montáž tep. izolácie striech rovn. hr. do 17 cm skrutky vnútor. pole v. do 20 m (2*položenie)</t>
  </si>
  <si>
    <t>Doska izolačná z minerálnych vlakien hr.150mm  na strechu</t>
  </si>
  <si>
    <t>Doska izolačná z mineral. vlákien na strechu hr. 200mm</t>
  </si>
  <si>
    <t>Presun hmôt pre izolácie tepelné v objektoch výšky do 12 m</t>
  </si>
  <si>
    <t>Doplnenie časti z hranolov, plocha do 120 cm2 (pol R4)</t>
  </si>
  <si>
    <t>Doplnenie časti streš. väzby z hranolov, plocha 224-288 cm2 ( pol R1,R2,R3)</t>
  </si>
  <si>
    <t>Fošňa SM neopracovaná 2 50    -pol R4</t>
  </si>
  <si>
    <t>Hranol SM 1 120x180 ( pol. R2)</t>
  </si>
  <si>
    <t>Hranol SM 1 150/180 (pol R1,R3)</t>
  </si>
  <si>
    <t>Montáž debnenia striech rovných z dosiek hrubých na zraz-oprava(predpoklad 10%)</t>
  </si>
  <si>
    <t>Doska SM neopracovaná  1 24-32x60-160</t>
  </si>
  <si>
    <t>Demontáž debnenia striech rovných, z dosiek hrubých</t>
  </si>
  <si>
    <t>Spojovacie a ochranné prostriedky k montáži reziva</t>
  </si>
  <si>
    <t>m3</t>
  </si>
  <si>
    <t>Klamp. demont. zastrešenia hladkého 670, do 30° nad 25m2 (pol.18)</t>
  </si>
  <si>
    <t>Klamp. PZ pl. oplechovanie pultovej strechy - záveterná lišta K12</t>
  </si>
  <si>
    <t>Klamp. PZ pl. oplechovanie komína , aj hlavy -K 11</t>
  </si>
  <si>
    <t>Montáž strešnej vpuste, s prierazom -K14</t>
  </si>
  <si>
    <t>Vpust strešná DN 80 -pol. K14</t>
  </si>
  <si>
    <t>Úprava vnút. ostení po výmene okien v položke Os</t>
  </si>
  <si>
    <t>Osadenie rámov okien z plastov do 1 m2 s montážnou penou</t>
  </si>
  <si>
    <t>Osadenie rámov okien z plastov do 4 m2 s montážnou penou</t>
  </si>
  <si>
    <t>Osadenie rámov okien z plastov do 10 m2 s montážnou penou</t>
  </si>
  <si>
    <t>Príplatok osadenie kotev. želiez pre okná a dvere</t>
  </si>
  <si>
    <t>Osadenie dverných zárubní z plastov do 2,5 m2 s montážnou penou</t>
  </si>
  <si>
    <t>Osadenie dverných zárubní z plastov do 4 m2 s montážnou penou</t>
  </si>
  <si>
    <t>Osadenie parapetných dosák z plastických hmôt š. nad 20 cm</t>
  </si>
  <si>
    <t>Parapeta vnútorná komôrkové plastová šír.250 mm</t>
  </si>
  <si>
    <t>Parapeta vnútorná - koncovka plastová biela</t>
  </si>
  <si>
    <t>Vyvesenie alebo zavesenie drev. krídiel okien do 1,5 m2-demontáž pol.1 a 2</t>
  </si>
  <si>
    <t>Vybúranie rámov okien drev. dvojitých alebo zdvoj. do 4 m2-polo.buranie 1,2</t>
  </si>
  <si>
    <t>Vybúranie drevených dverových zárubní nad 2 m2  -pol. buranie 5,6</t>
  </si>
  <si>
    <t>Vyvesenie alebo zavesenie kov. dvier do 2 m2-pol. buranie 4</t>
  </si>
  <si>
    <t>Vybúranie kov. dverných zárubní do 2 m2-pol. buranie  4</t>
  </si>
  <si>
    <t>Zvislá doprava sute a vybúr. hmôt za prvé podlažie</t>
  </si>
  <si>
    <t>Presun hmôt pre budovy murované výšky do 6 m</t>
  </si>
  <si>
    <t>Montáž okien plastových suteren. atyp s vetr. mriežkami - 750*450 - položka 12</t>
  </si>
  <si>
    <t>Okno plastové atyp. s vetracou mrežou 450*750 - položka 12</t>
  </si>
  <si>
    <t>Montáž okien plastových dvojkrídlových 1450x 1750 mm (pol.1)</t>
  </si>
  <si>
    <t>Okno plastové 2krídlové bez stĺp. 145/175 cm OS/O, izol.trojsklo nepriehladne (1)</t>
  </si>
  <si>
    <t>Montáž okien plastových dvojkrídlových 1450*1750mm (pol.2)</t>
  </si>
  <si>
    <t>Okno plastové 2krídlové bez stĺp.145/175cm OS/O, izol. trojsklo (2)</t>
  </si>
  <si>
    <t>Bezpečnostná fólia na okna pol. 2p a dvere pol.4</t>
  </si>
  <si>
    <t>Montáž okien plastových 4-delených S , celk,. rozmer 1750*3300-pol.13</t>
  </si>
  <si>
    <t>Okno plastové -4-delené Sklapacie - 1450*3300 pol. 13</t>
  </si>
  <si>
    <t>Montáž dverí hlin. jednokrídlových 900 x 2100  mm( pol.7)</t>
  </si>
  <si>
    <t>Montáž dverí hliníkových  dvojkrídlových 1900 x 2200  mm (pol.3)</t>
  </si>
  <si>
    <t>Dvere vchodové hlin. dvojkr.175x220 presklené, zvislé madlo, kovanie, zámok</t>
  </si>
  <si>
    <t>Dvere vchodové hlin.. dvojkr. s nadsvetlíkom 175x255 presklené, zámok, kovanie(pol.4)</t>
  </si>
  <si>
    <t>Montáž dverí hliníkový ch dvojkrídlových šírky do 1800  mm(pol 5,6)</t>
  </si>
  <si>
    <t>Dvere vchodové 2-krídlové O, 3-bod. uzam.-výš.220, šír.175 cm, sklo+nadsvetlík( pol.5)</t>
  </si>
  <si>
    <t>Dvere vchodové 2-krídlové O, 3-bod. uzam.-výš.220, šír.175 cm, sklo+nadsvetlík (pol.6)</t>
  </si>
  <si>
    <t>Presun hmôt pre kovové stav. doplnk. konštr. v objektoch výšky do 6 m</t>
  </si>
  <si>
    <t>Základové dosky zo železobetónu tr. C16/20-pod vonkajšiu rampu</t>
  </si>
  <si>
    <t>Výstuž dosiek zo zvarovaných sietí</t>
  </si>
  <si>
    <t>Vyrovnávacie  lôžko  zo štrkopiesku hr.do 150 mm</t>
  </si>
  <si>
    <t>Otriskanie povrchu, kamienkový koberec bezb vstupu ( Ch1, Ch2)</t>
  </si>
  <si>
    <t>Povrchová úprava vonkajšej bet. plochy kamienkovým kobercom, vratane úpravy penetráciou</t>
  </si>
  <si>
    <t>Brúsenie nerovností betónových podláh do 2 mm - stiahnutie výstupku na starom betone vstupu do saly</t>
  </si>
  <si>
    <t>Rezanie stávajúceho betónového krytu alebo podkladu hr. nad 12 do 13 cm - pre rampu</t>
  </si>
  <si>
    <t>Búr. podkl. betón alebo liat. asfalt hr. nad 10 cm nad 4 m2</t>
  </si>
  <si>
    <t>Búranie bet. podkladu s poterom hr. do 15 cm nad 4 m2-predložene schody</t>
  </si>
  <si>
    <t>Odvoz sute a vybúraných hmôt na skládku každý ?alší 1 km</t>
  </si>
  <si>
    <t>Montáž atypických stavebných doplnk. konštrukcií do 20 kg-zabradlie na bezbarierový  vstup</t>
  </si>
  <si>
    <t>Antikorové zábradlie DL  1300mm (pol.Z2)</t>
  </si>
  <si>
    <t>Odkopávky a prekopávky nezapaž. v horn. tr. 1-2 do 100 m3 - buracie pol. 20</t>
  </si>
  <si>
    <t>Hĺbenie rýh  š. 35, hl. 30, zem. tr. 1 a 2 - pre záhonový obrubník</t>
  </si>
  <si>
    <t>Rozprestr. ornice po pozemku hr. 10cm</t>
  </si>
  <si>
    <t>Lôžko pod dlažbu zo štrkopiesku hr.do 150 mm</t>
  </si>
  <si>
    <t>Osadenie vymývanej dlažby ( 500*500*40) pre okapový chodník</t>
  </si>
  <si>
    <t>Dlažba vymývaná VMD 50x50x4 šedé kamenivo</t>
  </si>
  <si>
    <t>Trativody z flexodrenážnych rúr DN 100 so štrkopieskovým lôžkom a obsypom -</t>
  </si>
  <si>
    <t>Osad. chodník. obrubníka betón. stojatého bez opory do lôžka z kameniva</t>
  </si>
  <si>
    <t>Obrubník záhonový ABO 45-25 100x5x25</t>
  </si>
  <si>
    <t>Rezanie stávajúceho betónového krytu alebo podkladu hr. nad 12 do 13 cm</t>
  </si>
  <si>
    <t>Montáž lešenia priestorového modulového ľahkého, bez podlahy, zaťaženie do 200 kg/m2 v do 10 m</t>
  </si>
  <si>
    <t>Príplatok k lešeniu priestorovému modulovému ľahkému bez podlahy v do 10 m za prvý a ZKD deň použitia</t>
  </si>
  <si>
    <t>Demontáž lešenia priestorového modulového ľahkého, bez podlahy, zaťaženie do 200 kg/m2 v do 10 m</t>
  </si>
  <si>
    <t>Búranie muriva komínov nad strechou na maltu MC</t>
  </si>
  <si>
    <t>Odstránenie degradovaného betónu markízy ručne-buranie pol.13</t>
  </si>
  <si>
    <t>Minerálna tepelná izlácia podhľadu vrátane parozábrany</t>
  </si>
  <si>
    <t>Montáž tep. izoláciecpodhľadov  rovných spodom, vratane parozabrany</t>
  </si>
  <si>
    <t>Nadstavba kanalizačnej stupačky  nad strešnú rovinu</t>
  </si>
  <si>
    <t>Žľab univerzálny odvodňovací DN 150 , s pochôznou mrežou  s 0,5 % spádom( pol. K7)</t>
  </si>
  <si>
    <t>Montáž odvodňovacích  zlabov do bet. lôžka v spáde, s mrežou</t>
  </si>
  <si>
    <t>Presun hmôt pre vnút. kanalizáciu v objektoch výšky do 12 m</t>
  </si>
  <si>
    <t>Podhľady sadr. na zavesené oceľ  profil dosky 2x RB hr. 12,5 mm</t>
  </si>
  <si>
    <t>Montáž ocel. nosnej konštr. podhľadu Rigips zavesenej dvojvrstvovej</t>
  </si>
  <si>
    <t>Demontáž obloženia podhľadov z panelov pl. do 1,5m2</t>
  </si>
  <si>
    <t>Presun hmôt pre konštr. stolárske v objektoch výšky do 6 m</t>
  </si>
  <si>
    <t>%</t>
  </si>
  <si>
    <t>Montáž atypických stavebných doplnk. konštrukcií do 5 kg -vstupné rohože (pol Z1)</t>
  </si>
  <si>
    <t>Zámočnícke výrobky-vstupné rohože 500*800</t>
  </si>
  <si>
    <t>Nadstavvenie CO na streche</t>
  </si>
  <si>
    <t>Nátery kov. stav. doplnk. konštr. syntet. dvojnásobné - biela farba</t>
  </si>
  <si>
    <t>Nátery tesárskych konštr. drev. prvkov prroti plesni a škodcom</t>
  </si>
  <si>
    <t>Chocholná-Velčice  dňa 08.11.2017</t>
  </si>
  <si>
    <t>Obnova maľby latex. 1 far. dvojnás. v miest. do 3,8m</t>
  </si>
  <si>
    <t>Maľba zo zmesí tekut. 1 far. dvojnás. v miest. do 3,8m</t>
  </si>
  <si>
    <t>Maľba zo zmesí tekut. 1 far. dvojnás. v miest. do 5m</t>
  </si>
  <si>
    <t>Maľba zo zmesí tekut. 1 far. dvojnás. b. strop miest. do3,8m</t>
  </si>
  <si>
    <t>Intreriérová maliarska zmes 14,0 kg plast. vedro</t>
  </si>
  <si>
    <t>Stierkovanie spojov  na stropoch v miestnosti spol.sály + 2*malba</t>
  </si>
  <si>
    <t>Ostatné maliarske práce, penetrácia podkladu</t>
  </si>
  <si>
    <t>Lamelové žalúzie do okien zdvoj.. otvár. color 25-montáž</t>
  </si>
  <si>
    <t>Žaluzie  horizontálne MT25 biele do okna (pol.2) dvojkr.145/175 okná , ovladanie retiazka</t>
  </si>
  <si>
    <t>Omietka vnút. stien cem. hrubá zatretá</t>
  </si>
  <si>
    <t>Vybúr. otvorov priemeru do 6 cm v betón. murive hr. do 15 cm</t>
  </si>
  <si>
    <t>Vybúr. otvorov priemeru do 6 cm v betón. murive hr. do 45 cm</t>
  </si>
  <si>
    <t>Vybúranie otvorov v prefa stropoch hr. do 12 cm do 0,09 m2</t>
  </si>
  <si>
    <t>Vysek. kapies v murive z tehál do 0,16 m2 hĺ. do 15 cm</t>
  </si>
  <si>
    <t>Vysek. kapies pre špalíky v murive z tehál do 5 x 5 x 5 cm</t>
  </si>
  <si>
    <t>Vysek. kapies pre špalíky v murive z tehál do 15 x 15 x10 cm</t>
  </si>
  <si>
    <t>Vysekanie otvoru mur. TH-TV pl. 0,25m2 -3 rámik</t>
  </si>
  <si>
    <t>Vysekanie rýh v kamen. murive pri strope do 3 x 3 cm</t>
  </si>
  <si>
    <t>Vysekanie rýh v tehelnom murive hl. do 3 cm š. do 3 cm</t>
  </si>
  <si>
    <t>Vysekanie rýh v tehelnom murive hl. do 3 cm š. do 7 cm</t>
  </si>
  <si>
    <t>Vysekanie rýh v tehelnom murive hl. do 3 cm š. do 10 cm</t>
  </si>
  <si>
    <t>Montáž el-inšt rúrky (plast) ohybná, pod omietku D20 (d16)mm</t>
  </si>
  <si>
    <t>Rúrka el-inšt PVC ohybná 019856 : FX 20, svetlosivá</t>
  </si>
  <si>
    <t>Montáž el-inšt rúrky (plast) tuhá, pancierová, uložená pevne D25 (d21)mm</t>
  </si>
  <si>
    <t>Rúrka el-inšt PVC ohybná 083271 : FXP-Turbo ® 25, sivá</t>
  </si>
  <si>
    <t>Montáž el-inšt lišty (plast) vrátane spojok, ohybov, rohov, bez krabíc, šírka nad 40 do 60mm</t>
  </si>
  <si>
    <t>Žľab el-inšt PVC maxižľab 036996 : MAK 50/50, biely</t>
  </si>
  <si>
    <t>Lišta el-inšt PVC podlahová, oblá : LO 75 L, tmavo šedá</t>
  </si>
  <si>
    <t>Montáž krabice do muriva 1-nás KP (68) bez zapojenia, prístrojová</t>
  </si>
  <si>
    <t>Krabica KP prístrojová 1-nás : KP 68/2 (D73x30) šedá</t>
  </si>
  <si>
    <t>Krabica KP prístrojová 2-nás : KP 64/2 (142x70x45) šedá</t>
  </si>
  <si>
    <t>Krabica KP prístrojová 3-nás : KP 64/3 (213x70x45) šedá</t>
  </si>
  <si>
    <t>Montáž krabice do muriva 2-3-nás KP (68) bez zapojenia, prístrojová</t>
  </si>
  <si>
    <t>Montáž krabice do muriva KR (68) vrátane zapojenia, rozvodka s vekom a svorkovnicou</t>
  </si>
  <si>
    <t>Krabica KR rozvodná : KU 68-1903 (D73x42) kompletná, vodorovne max 3 krabice, šedá</t>
  </si>
  <si>
    <t>Montáž krabice KR, vrátane zapojenia, vodiče do 4mm2, rozvodka IP40-66 (6455-11)</t>
  </si>
  <si>
    <t>Krabica KR rozvodná uzatvorená IP66 : 6455-11 (124x124x50) 4x vývodka Pg16 (5x4/4mm2) termoset, čierny</t>
  </si>
  <si>
    <t>Prípojnica potenciálového vyrovnania 1809/A, vonkajšia s krytom</t>
  </si>
  <si>
    <t>Ukončenie vodiča v rozvádzači a zapojenie do 2,5</t>
  </si>
  <si>
    <t>Ukončenie vodiča v rozvádzači, zapojenie 4-6 mm2</t>
  </si>
  <si>
    <t>Ukončenie vodiča v rozvádzači, zapojenie 10-16 mm2</t>
  </si>
  <si>
    <t>Ukončenie káblov celoplastových smršť. záklopkou do 4x10</t>
  </si>
  <si>
    <t>Montáž, spínač nástenný, zapustený IP55-65, rad.1</t>
  </si>
  <si>
    <t>Spínač rad.1 : 3553-01929 B, Praktik IP44, nástenný, biely</t>
  </si>
  <si>
    <t>Montáž, prepínač nástenný, zapustený IP55-65, rad.6</t>
  </si>
  <si>
    <t>Prepínač rad.6 Praktik 3553-06929 S, nástenný, kompletný, IP44, šedý</t>
  </si>
  <si>
    <t>Montáž, spínač zapustený IP20, rad.1</t>
  </si>
  <si>
    <t>Spínač rad.1 Swing® 3557G-C01340 B1, kompletný, lesklý biely</t>
  </si>
  <si>
    <t>Montáž, spínač zapustený IP20, rad.5</t>
  </si>
  <si>
    <t>Prepínač rad.5 Swing® 3557G-C05340 B1, kompletný, lesklý biely</t>
  </si>
  <si>
    <t>Montáž, prepínač zapustený IP20, dvojitý rad. 5A, 5B, 1+1, 6+1, 6+6 a pod</t>
  </si>
  <si>
    <t>Prepínač rad.5B (6+6) Swing® 3557G-C52340 B1, kompletný, lesklý biely</t>
  </si>
  <si>
    <t>Montáž, prepínač zapustený IP20, rad.6</t>
  </si>
  <si>
    <t>Prepínač rad.6 Swing® 3557G-C06340 B1, kompletný, lesklý biely</t>
  </si>
  <si>
    <t>Montáž, prepínač zapustený IP20, rad.7</t>
  </si>
  <si>
    <t>Prepínač rad.7 Swing® 3557G-C07340 B1, kompletný, lesklý biely</t>
  </si>
  <si>
    <t>Rámik 1-násobný Swing®L 3901J-A00941 B1, IP44, lesklý biely</t>
  </si>
  <si>
    <t>Rámik 2-násobný Swing 3901G-A00020 B1, univerzálny, lesklá biela</t>
  </si>
  <si>
    <t>Rámik 3-násobný Swing 3901G-A00030 B1, univerzálny, lesklá biela</t>
  </si>
  <si>
    <t>Montáž vložky poistkovej, nožová do 500V</t>
  </si>
  <si>
    <t>Poistková vložka nožová 850000665 : NH-00/100 - 100A gG</t>
  </si>
  <si>
    <t>Montáž rozvodnice do 20kg</t>
  </si>
  <si>
    <t>Dokončovacie práce na rozvádzačoch 20-50kg</t>
  </si>
  <si>
    <t>Montáž, interiérové svietidlo - 1x zdroj (halog. žiarovka, komp. žiarivka, LED) závesné, IP20-44</t>
  </si>
  <si>
    <t>Svietidlo zavesné l=2m,pr.400,ADRIA L3,LED 37W</t>
  </si>
  <si>
    <t>detto ,pr.300,ADRIA L2,LED25W</t>
  </si>
  <si>
    <t>Montáž, interiérové svietidlo - 1x zdroj (halog. žiarovka, komp. žiarivka, LED) prisadené, IP20-44</t>
  </si>
  <si>
    <t>Svietdlo podhladové bodové,LED 7,5W</t>
  </si>
  <si>
    <t>Svietidlo fasadné 35W,ALMA LED 30W,IP66</t>
  </si>
  <si>
    <t>Svietidlo str.,120cmLED 18W,IP54</t>
  </si>
  <si>
    <t>Sviet.str.,nast.LED 7,5W</t>
  </si>
  <si>
    <t>Svetidlo nastenné NELA 2,pr.350x190mm</t>
  </si>
  <si>
    <t>Žiarovka LED 17W,teplá biela,1800Lm,</t>
  </si>
  <si>
    <t>Sietidlo stropné,pr.300mm, AURA DL2 ,4000K,LED 20W</t>
  </si>
  <si>
    <t>Svietidlo stropné AURA 2</t>
  </si>
  <si>
    <t>Žiarovka LED 15W,tepla biela,4000K</t>
  </si>
  <si>
    <t>Svietidlo str.nast. AURA 2S,LED11W+senzor</t>
  </si>
  <si>
    <t>Svietidlo stropné kanc.LLX-AL,2xLED 21W,120cm,teplé biele</t>
  </si>
  <si>
    <t>Svietidlo stropné kanc.120cm,LED 18W,teplé biele</t>
  </si>
  <si>
    <t>Svietidlo kancelarske,podhladové 60x60cm,LLX-ALU</t>
  </si>
  <si>
    <t>trubica LED 60cm,10W,T8,teplá biela</t>
  </si>
  <si>
    <t>Montáž, núdzové svietidlo, IP20-44, prisadené nástenné</t>
  </si>
  <si>
    <t>Montáž, reflektor, svetlomet, IP20-44, 1x zdroj, interiérový</t>
  </si>
  <si>
    <t>Svietidlo reflektorové,zavesné,,2700Lm,3500K,LED 30W</t>
  </si>
  <si>
    <t>Montáž, interiérové žiarivkové svietidlo - 1x lineárna žiarivka 21-36W, vstavané, IP20-44</t>
  </si>
  <si>
    <t>Montáž, interiérové žiarivkové svietidlo - 4x lineárna žiarivka 14-18W, vstavané, IP20-44</t>
  </si>
  <si>
    <t>Montáž, svietidlo parkové, architektonické - 1x zdroj (výbojka do 150W)</t>
  </si>
  <si>
    <t>Montáž a pripojenie ekvipotenciálnej svorkovnice</t>
  </si>
  <si>
    <t>Prípojnica potenciálového vyrovnania 5015065 : 1809 UP, v krabici, pod omietku</t>
  </si>
  <si>
    <t>Ochranné pospojovanie vodičom Cu 4-25mm2, pevne uložené</t>
  </si>
  <si>
    <t>Vodič Cu : CY 6 GNYE drôt (RE) zel/žltý</t>
  </si>
  <si>
    <t>Kábel Cu (CYA) : H07V-K 25 GNYE lano (RM) zel/žltý</t>
  </si>
  <si>
    <t>Montáž, kábel Cu 750V uložený pevne CYKY 2x1,5</t>
  </si>
  <si>
    <t>Kábel Cu 750V : CYKY-O 2x1,5</t>
  </si>
  <si>
    <t>Montáž, kábel Cu 750V uložený pevne CYKY 3x1,5</t>
  </si>
  <si>
    <t>Kábel Cu 750V : CYKY-J 3x1,5</t>
  </si>
  <si>
    <t>Kábel Cu 750V : CYKY-O 3x1,5</t>
  </si>
  <si>
    <t>Montáž, kábel Cu 750V uložený pevne CYKY 3x2,5</t>
  </si>
  <si>
    <t>Kábel Cu 750V : CYKY-J 3x2,5</t>
  </si>
  <si>
    <t>Montáž, kábel Cu 750V uložený pevne CYKY 5x1,5</t>
  </si>
  <si>
    <t>Kábel Cu 750V : CYKY-J 5x1,5</t>
  </si>
  <si>
    <t>Montáž, kábel Cu 750V uložený pevne CYKY 5x4-16</t>
  </si>
  <si>
    <t>Kábel Cu 750V : CYKY-J 5x4</t>
  </si>
  <si>
    <t>Kábel Cu 750V : CYKY-J 5x6</t>
  </si>
  <si>
    <t>Kábel Cu 750V : CYKY-J 5x10</t>
  </si>
  <si>
    <t>Montáž, kábel Cu 750V uložený pevne CYKY 7x1,5</t>
  </si>
  <si>
    <t>Kábel Cu 750V : CYKY-J 7x1,5</t>
  </si>
  <si>
    <t>Kábel Cu telefónny : SYKFY 5x2x0,5</t>
  </si>
  <si>
    <t>Kábel bezhalogénový Cu 1kV : 1-CHKE-R-J 3x1,5</t>
  </si>
  <si>
    <t>Kábel bezhalogénový Cu 1kV : 1-CHKE-R-O 3x1,5</t>
  </si>
  <si>
    <t>Kábel bezhalogénový Cu 1kV : 1-CHKE-R-J 3x2,5</t>
  </si>
  <si>
    <t>Kábel bezhalogénový Cu 1kV : 1-CHKE-R-J 5x1,5</t>
  </si>
  <si>
    <t>Kábel bezhalogénový Cu 1kV : 1-CHKE-R-J 7x1,5</t>
  </si>
  <si>
    <t>Kábel bezhalogénový Cu 1kV : 1-CHKE-V-J 3x1,5</t>
  </si>
  <si>
    <t>Montáž, kábel Cu 1kV uložený pevne CYKY 4x35, 3x35+16 (+25)</t>
  </si>
  <si>
    <t>Kábel Cu 1kV : 1-CYKY-J 4x35</t>
  </si>
  <si>
    <t>Montáž, kábel Cu signálny voľne uložený JYTY 2x1</t>
  </si>
  <si>
    <t>Kábel ohybný Cu 500V : (CYSY) H05VV-F 3G1,50</t>
  </si>
  <si>
    <t>Kábel Cu signálny JYTY 2x1</t>
  </si>
  <si>
    <t>Montáž, šnúra 500V, lanové jadro - pre banské stroje CMSM 3x1,5</t>
  </si>
  <si>
    <t>Demontáž existujúceho zariadenia</t>
  </si>
  <si>
    <t>Úprava vnútorného zapojenia rozvádzača RK</t>
  </si>
  <si>
    <t>Zoznámenie užívateľa s obsluhou zariadenia - oživenie MaR v kotolni</t>
  </si>
  <si>
    <t>Drobné elektroinštalačné práce-nešpecifikované 21M</t>
  </si>
  <si>
    <t>Spracovanie východiskovej revízie a vypracovanie správy</t>
  </si>
  <si>
    <t>kus.</t>
  </si>
  <si>
    <t>.</t>
  </si>
  <si>
    <t>Montáž snímača teploty Pt 100 ä112 65)</t>
  </si>
  <si>
    <t>Montáž regulátora MC40</t>
  </si>
  <si>
    <t>Rozvádzač RE 2.0 Z,50A PO</t>
  </si>
  <si>
    <t>Rozvádzač RH</t>
  </si>
  <si>
    <t>Rozvádzač RP2</t>
  </si>
  <si>
    <t>Rozvádzač RP1</t>
  </si>
  <si>
    <t>kpl</t>
  </si>
  <si>
    <t>Rúrka el-inšt PVC tuhá 084198 : VRM-Turbo ® 32, s hrdlom</t>
  </si>
  <si>
    <t>Montáž el-inšt rúrky (kov) tuhá závitová, uložená pevne D32mm (P29)</t>
  </si>
  <si>
    <t>Montáž krabice do muriva KO (do 125x125) bez zapojenia, s vekom, odbočná</t>
  </si>
  <si>
    <t>Montáž zberného, zvodového vodiča s podperami, FeZn drôt D8-10mm</t>
  </si>
  <si>
    <t>Drôt uzemňovací, zvodový AlMgSi D8</t>
  </si>
  <si>
    <t>Montáž zvodovej tyče do dĺžky 3m, upevnenie na hrebeň strechy, do muriva</t>
  </si>
  <si>
    <t>Tyč zvodová (AlMgSi) : JP 20, bez osadenia (D18x2000)mm</t>
  </si>
  <si>
    <t>- držiak zvodovej tyče (AlMgSi) : DJ 2, do muriva (40x250)mm</t>
  </si>
  <si>
    <t>- držiak zvodovej tyče (AlMgSi) : DJ 4h, na krov horná (pre tyče D18)</t>
  </si>
  <si>
    <t>- držiak zvodovej tyče (AlMgSi) : DJ 4d, na krov dolná (pre tyče D18)</t>
  </si>
  <si>
    <t>- strieška ochranná (AlMgSi) : OS 01, horná, otvor D20mm</t>
  </si>
  <si>
    <t>Montáž bleskozvodnej svorky do 2 skrutiek (SS,SP1,SR 03)</t>
  </si>
  <si>
    <t>- podpera vedenia (AlMgSi) do muriva : PV 03 (250x20)mm</t>
  </si>
  <si>
    <t>- podpera vedenia (FeZn) : PV 16, na hrebeň strechy</t>
  </si>
  <si>
    <t>- podpera vedenia (FeZn) : PV 22 U, na škridlové a lepenkové strechy, univerzálna</t>
  </si>
  <si>
    <t>Svorka pre zvodové a uzemňovacie tyče D20 (FeZn) : SJ 01 (4xM8)</t>
  </si>
  <si>
    <t>Svorka krížová (FeZn) : SK (4xM8)</t>
  </si>
  <si>
    <t>Svorka spojovacia (FeZn) : SS, s príložkou (2xM8)</t>
  </si>
  <si>
    <t>Svorka pripájacia (FeZn) : SP 1, pre spojenie kovových súčiastoky (2xM8)</t>
  </si>
  <si>
    <t>Svorka žľabová (FeZn) : SO, pre pripojenie odkvapových žľabov (4xM8)</t>
  </si>
  <si>
    <t>Svorka skúšobná (FeZn) : SZ (4xM8)</t>
  </si>
  <si>
    <t>Svorka uzemňovacia (FeZn) : SR 03 B, spojenie kruhových vodičov a pásoviny (2xM8)</t>
  </si>
  <si>
    <t>Montáž bleskozvodnej svorky nad 2 skrutky (SJ,SK,SO,SZ,ST,SR01-2)</t>
  </si>
  <si>
    <t>- podpera vedenia na hrebeni, typ : PV 16</t>
  </si>
  <si>
    <t>- podpera vedenia na ploché strechy PV 21 betónová</t>
  </si>
  <si>
    <t>- podpera vedenia na plechové strechy PV 23</t>
  </si>
  <si>
    <t>Montáž zemniacej tyče (ZT) do 2m, zarazenie do zeme, pripojenie vedenia</t>
  </si>
  <si>
    <t>Tyč zemniaca kruhová (FeZn) : ZT 2 (D25x2m)</t>
  </si>
  <si>
    <t>Označenie zvodu štítkom (kov, plast)</t>
  </si>
  <si>
    <t>Štítok označovací na bleskozvod</t>
  </si>
  <si>
    <t>Krabica pre bleskozvodné svorky : KO 125 E (150x150x77) s viečkom, šedá</t>
  </si>
  <si>
    <t>Tvarovanie montážneho dielu - zvodovej tyče, ochrannej rúrky, uholníka</t>
  </si>
  <si>
    <t>Montáž z pevného rebríka - strecha do výšky 7m</t>
  </si>
  <si>
    <t>Drobné elektroinštalačné práce</t>
  </si>
  <si>
    <t>Káblové ryhy šírky 20, hĺbky 50 [cm], zemina tr.3</t>
  </si>
  <si>
    <t>Zásyp ryhy šírky 20, hĺbky 50 [cm], zemina tr.3</t>
  </si>
  <si>
    <t xml:space="preserve"> Rekuperačná jednotka napríklad (ako je napr jednotka Topvex TR 09 EL) Qp/o=4000/4000m3/h, N=2x 2,53 kW, 400V, elektrický dohrev Qt=Pe=9kW, rotačný rekuperátor, filter, vstavaná regulácia s ovládačom SCP, </t>
  </si>
  <si>
    <t xml:space="preserve"> +4x prepojovacia manžeta DS 70/30, 2 x uzátvarácia klapka EFD70-30/TF24-so servom TF24, +kábel max.dlžka, +4x tlmiaca vložka 700/300, časový spínač T120, rámik F-T 120, manometer MFRO, váha 488 kg, +4x vodivé prepojenie</t>
  </si>
  <si>
    <t>Tlmič hluku  THP 1250 x 450, L=1000</t>
  </si>
  <si>
    <t xml:space="preserve">Protidažďová žalúzia PŽ 1120x630 so sitom, s rámom do mura, farba RAL 7036-sivá </t>
  </si>
  <si>
    <t xml:space="preserve"> Dýza s dlhým dosahom  Qv=660m3/h, dosah 14m, (napríklad ako NZL-A-RE 150,+adaptér NZL-A-RC, +NZL-A-CR)</t>
  </si>
  <si>
    <t>Regulačná klapka ručná RKR 1250 x 450</t>
  </si>
  <si>
    <t>Krycia mriežka / sito 1250 x 450 (zníženie prietočnej plochy max o 15%)</t>
  </si>
  <si>
    <t>Murárské vyspravky</t>
  </si>
  <si>
    <t>Spiro potrubie dn 355, vrátane tvaroviek 30%</t>
  </si>
  <si>
    <t>Spiro potrubie dn 450, vrátane tvaroviek 50%</t>
  </si>
  <si>
    <t>Spiro potrubie dn 500, vrátane tvaroviek</t>
  </si>
  <si>
    <t>Potrubie hranaté sk.I, do obvodu 2000 mm, vrátane tvaroviek 30 %</t>
  </si>
  <si>
    <t>Potrubie hranaté sk.I, do obvodu 3400 mm, tvarovka 100 %</t>
  </si>
  <si>
    <t>Závesy pre potrubie kruhové do dn 500 DP K 1</t>
  </si>
  <si>
    <t>Závesy pre hranaté potrubie obojstranné Imos DP U</t>
  </si>
  <si>
    <t>Spojovací a tesniaci materiál-matice,skrutky,spony,samolepiace pásky a pod.,pozor spoje prevádzať vodotesne</t>
  </si>
  <si>
    <t>Nátery potrubia/oprášenie, odmastenie, odhrdzavenie, základný náter S 2008 a vrchný náter S 2321,pre poškodené potrubie</t>
  </si>
  <si>
    <t>Tepelná izolácia pre potrubie NOBASIL,pre prestupy cez steny, pre prívodné potrubie</t>
  </si>
  <si>
    <t>Pravidla M čl. 8/3 a, doprava, obal, skladovanie-4,86 % z dodávka</t>
  </si>
  <si>
    <t>Pravidla M presun hmôt -0,147 % z dodávka</t>
  </si>
  <si>
    <t>Montáž</t>
  </si>
  <si>
    <t xml:space="preserve">Potrubie plyn. z ocel. rúrok hlad. ?ier. zvar. D 57/2,9                                                                 </t>
  </si>
  <si>
    <t xml:space="preserve">Potrubie plyn. z ocel. rúrok hlad. ?ier. zvar. D 89/3,6                                                                 </t>
  </si>
  <si>
    <t xml:space="preserve">Zhotovenie redukcie plyn. potrubia kovaním nad 1 DN 80/50                                                               </t>
  </si>
  <si>
    <t xml:space="preserve">Opr. plyn. potrubia, uzavretie alebo otvorenie potrubia                                                                 </t>
  </si>
  <si>
    <t xml:space="preserve">Opr. plyn. potrubia, odvzdušnenie a napustenie potrubia                                                                 </t>
  </si>
  <si>
    <t xml:space="preserve">Armat. plyn. s 2 závitmi, gulový uzáver G 3/4                                                                           </t>
  </si>
  <si>
    <t xml:space="preserve">Tlakové skúšky                                                                                                          </t>
  </si>
  <si>
    <t xml:space="preserve">Technickoprávna dokumentácia                                                                                            </t>
  </si>
  <si>
    <t xml:space="preserve">m      </t>
  </si>
  <si>
    <t xml:space="preserve">kus    </t>
  </si>
  <si>
    <t xml:space="preserve">kpl    </t>
  </si>
  <si>
    <t xml:space="preserve">Nátery synt. potrubia do DN 50mm dvojnás. 1x email +zákl.                                                               </t>
  </si>
  <si>
    <t xml:space="preserve">Nátery synt. potrubia do DN 100mm dvojnás. 1x email +zákl.                                                              </t>
  </si>
  <si>
    <t>Odstránenie tep. izolácie telies, pásov a fólií plôch rovných</t>
  </si>
  <si>
    <t>Montáž tepelnej izolácie na báze penového polyetylénu</t>
  </si>
  <si>
    <t>Spojovací materiál pre tepelnú izoláciu</t>
  </si>
  <si>
    <t>Tepelná izolácia báze penového polyetylénu 35*30</t>
  </si>
  <si>
    <t>Tepelná izolácia báze penového polyetylénu   48*30</t>
  </si>
  <si>
    <t>Presun hmôt pre izolácie tepelné v objektoch výšky do 6 m</t>
  </si>
  <si>
    <t>sada</t>
  </si>
  <si>
    <t>Demontáž kotlov liatinových 45 kW</t>
  </si>
  <si>
    <t>Demontáž odvodu spalín od kotlov po komín</t>
  </si>
  <si>
    <t>Montáž  závesných kotlov do 50 kW</t>
  </si>
  <si>
    <t>Plynový kondenzačný závesný kotol výkon 2,5-23,8 kW</t>
  </si>
  <si>
    <t>Referenčný snímač do priestoru</t>
  </si>
  <si>
    <t>Montážny rám pre dva kotle vedľa seba</t>
  </si>
  <si>
    <t>Kaskádový radič MC 400</t>
  </si>
  <si>
    <t>Montáž odvodu spalín</t>
  </si>
  <si>
    <t>Pretlaková kaskáda pre  dva kotle 100/160 pre prevádzku nezávislú na vzduchu</t>
  </si>
  <si>
    <t>Dobetónovanie základu pod kotle, 2,0 m2, hrúbka 100 mm</t>
  </si>
  <si>
    <t>Odvod kondenzátu od kotlov</t>
  </si>
  <si>
    <t>Presun hmôt pre kotolne umiestnené vo výške do 6 m</t>
  </si>
  <si>
    <t>Demontáž úpravne vody</t>
  </si>
  <si>
    <t>Montáž odkalovaća DN 40</t>
  </si>
  <si>
    <t>Odkalovač DN 40 s magnetickou vloźkou a s tepelnou izoláciou</t>
  </si>
  <si>
    <t>Montáž neutralizátora  kondenzátu a prečerpávacieho zariadenia na kondenzát</t>
  </si>
  <si>
    <t>vrátane zapojenia do kanalizácie</t>
  </si>
  <si>
    <t>Prečerpávacie zariadenie na kondenzát, výtlačná výška 4,5 m, 230 V</t>
  </si>
  <si>
    <t>Neutralizátor kondenzátu + náplň</t>
  </si>
  <si>
    <t>Montáž úpravne vody</t>
  </si>
  <si>
    <t>Úprava vody pre kotle s hlíkovovokremičitým výmenníkom s jednorazovou náplňou</t>
  </si>
  <si>
    <t>Demontáž čerpadla v mietnosti č. 1.15 a nahradenie medzikusom</t>
  </si>
  <si>
    <t>Presun hmôt pre strojovne umiestnené vo výške do 6 m</t>
  </si>
  <si>
    <t>Demontáž potrubia z ocel. rúrok závitových do DN 15</t>
  </si>
  <si>
    <t>Demontáž potrubia z ocel. rúrok závitových do DN 32</t>
  </si>
  <si>
    <t>Demontáž potrubia z ocel. rúrok závitových do DN 50</t>
  </si>
  <si>
    <t>Potrubie z rúrok záv. bezoš. bežných nízkotl. stredot. DN 10</t>
  </si>
  <si>
    <t>Potrubie z rúrok záv. bezoš. bežných nízkotl. stredot. DN 15</t>
  </si>
  <si>
    <t>Potrubie z rúrok záv. zvár. bežných v kotolni, stroj. DN 25</t>
  </si>
  <si>
    <t>Potrubie z rúrok záv. zvár. bežných v kotolni, stroj. DN 40</t>
  </si>
  <si>
    <t>Úprava prípojky k vykurovaciemu telesu</t>
  </si>
  <si>
    <t>Prípl. za zhotovenie prípojky z rúrok závitových DN 25</t>
  </si>
  <si>
    <t>Demontáž potrubia z ocel. rúrok hladkých do pr. 89</t>
  </si>
  <si>
    <t>Vypustenie vody zo systému</t>
  </si>
  <si>
    <t>Preplach systému + chemické vyčistenie systému okrem kotlov</t>
  </si>
  <si>
    <t>Tlaková skúška</t>
  </si>
  <si>
    <t>Napustenie systému upravenou vodou</t>
  </si>
  <si>
    <t>Demontáž a spätná montáž krytov v sále</t>
  </si>
  <si>
    <t>Murárske výpomoci</t>
  </si>
  <si>
    <t>Spustenie kotlov do prevádzky</t>
  </si>
  <si>
    <t>Revízie</t>
  </si>
  <si>
    <t>Vykurovacia skúška</t>
  </si>
  <si>
    <t>Prevádzkový poriadok</t>
  </si>
  <si>
    <t>Odvod demontovaných zariadení na skládku</t>
  </si>
  <si>
    <t>Presun hmôt pre potrubie UK v objektoch výšky do 6 m</t>
  </si>
  <si>
    <t>Demontáž armatúr s dvoma závitmi do G 1/2</t>
  </si>
  <si>
    <t>Demontáž armatúr s dvoma závitmi do G 6/4</t>
  </si>
  <si>
    <t>Demontáž armatúr s dvoma závitmi do G 2</t>
  </si>
  <si>
    <t>Montáž armatúr s jedným závitom G 3/8</t>
  </si>
  <si>
    <t>Automatický odvzdušňovací ventil  DN 10</t>
  </si>
  <si>
    <t>Montáž armatúr s dvoma závitmi G 3/8</t>
  </si>
  <si>
    <t>Montáž armatúr s dvoma závitmi G 1/2</t>
  </si>
  <si>
    <t>Montáž armatúr s dvoma závitmi G 1</t>
  </si>
  <si>
    <t>Radiátorové šróbenie bez prednastavenia DN 10 s možnosťou uzavretia a vypustenia radiátora</t>
  </si>
  <si>
    <t>Drobné tvarovky, redukcie ....</t>
  </si>
  <si>
    <t>Guľový uzáver DN 15</t>
  </si>
  <si>
    <t>Guľový uzáver DN 25</t>
  </si>
  <si>
    <t>Spätná klapka DN 25</t>
  </si>
  <si>
    <t>Radiátorový ventil priamy, parametre ako 7723 V s prednastavením</t>
  </si>
  <si>
    <t>Termostatická hlavica na radiárový ventil v masívnom prevedení, odolná voči vandalizmu a ukradnutiu</t>
  </si>
  <si>
    <t>Ručná hlavica na radiátorový ventil na vykurovavacie telesá v sále</t>
  </si>
  <si>
    <t>ktoré sú umiestnené pod ochrannými krytmi</t>
  </si>
  <si>
    <t>Ručný regulačný ventil DN 25 s meracími ventilčekmi</t>
  </si>
  <si>
    <t>Ventil odvzdušňovací závitový vykur. telies V 4320 G 3/8</t>
  </si>
  <si>
    <t>Nastavenie prietoku na radiátorových ventiloch</t>
  </si>
  <si>
    <t>Skrutkovanie priame G 3/8</t>
  </si>
  <si>
    <t>Skrutkovanie priame G 1/2</t>
  </si>
  <si>
    <t>Skrutkovanie priame G 1</t>
  </si>
  <si>
    <t>Kohúty plniace a vypúšťacie G 1/2</t>
  </si>
  <si>
    <t>Tlakomery deformačné so spodným prípojom 03313 pr. 160</t>
  </si>
  <si>
    <t>Príslušenstvo tlakomerov, kohúty čapové M 20x1,5</t>
  </si>
  <si>
    <t>Príslušenstvo tlakomerov, prípojky tlakomerov DN 20</t>
  </si>
  <si>
    <t>Ost. meracie armat. návarky metr. závit. M 20x1,5 dl. 220mm</t>
  </si>
  <si>
    <t>Ostatné meracie armatúry, návarky s rúrk. závitom G 1/2</t>
  </si>
  <si>
    <t>Presun hmôt pre armatúry UK v objektoch výšky do 6 m</t>
  </si>
  <si>
    <t>Demontáž vykurovacích telies oceľových článkových</t>
  </si>
  <si>
    <t>Montáž vyhr. telies oc.doskové dvojité 22K Hdo600/Ldo2000mm</t>
  </si>
  <si>
    <t>Montáž vyhr. telies oc.doskové trojité 33K Hdo600/Ldo2000mm</t>
  </si>
  <si>
    <t>Montáž vyhr. telies oc.doskové trojité 33K Hdo900/Ldo2000mm</t>
  </si>
  <si>
    <t>Teleso vyh.doskové dvojité s 2xkonverkt. typ 22K s krytmi H600 L800 s bočným pripojením</t>
  </si>
  <si>
    <t>Teleso vyh.doskové trojité s 3xkonverkt. typ 33K s krytmi H600 L800 s bočným pripojením</t>
  </si>
  <si>
    <t>Teleso vyh.doskové trojité s 3xkonvekt. typ 33K s krytmi H900 L1400  s bočným pripojením</t>
  </si>
  <si>
    <t>Demontáž konzol, držiakov vyk. telies, reg., konv. do odpadu</t>
  </si>
  <si>
    <t>Montáž atypických stavebných doplnk. konštrukcií do 5 kg</t>
  </si>
  <si>
    <t>Dodávka doplnkových konštrukcií</t>
  </si>
  <si>
    <t>Presun hmôt pre kovové stav. doplnk. konštr. v objektoch výšky do 24 m</t>
  </si>
  <si>
    <t>Nátery synt. kov. potrubia do DN 50mm dvojnás. a základ.</t>
  </si>
  <si>
    <t>Zníženie energetickej náročnosti budovy obecného úradu s kultúrnym domom v obci Chocholná-Velčice</t>
  </si>
  <si>
    <t>SPOLU Podporné aktivity</t>
  </si>
  <si>
    <t xml:space="preserve">S P O L U </t>
  </si>
  <si>
    <t>SPOLU Hlavné aktivity projektu</t>
  </si>
  <si>
    <t>Pol. č.</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</si>
</sst>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68" x14ac:knownFonts="1">
    <font>
      <sz val="11"/>
      <color theme="1"/>
      <name val="Calibri"/>
      <family val="2"/>
      <charset val="238"/>
      <scheme val="minor"/>
    </font>
    <font>
      <sz val="10"/>
      <color theme="1"/>
      <name val="Arial Narrow"/>
      <family val="2"/>
      <charset val="238"/>
    </font>
    <font>
      <b/>
      <sz val="10"/>
      <color theme="1"/>
      <name val="Arial Narrow"/>
      <family val="2"/>
      <charset val="238"/>
    </font>
    <font>
      <b/>
      <sz val="11"/>
      <color theme="1"/>
      <name val="Arial"/>
      <family val="2"/>
      <charset val="238"/>
    </font>
    <font>
      <sz val="10"/>
      <color theme="1"/>
      <name val="Arial"/>
      <family val="2"/>
      <charset val="238"/>
    </font>
    <font>
      <sz val="11"/>
      <color theme="1"/>
      <name val="Arial"/>
      <family val="2"/>
      <charset val="238"/>
    </font>
    <font>
      <b/>
      <sz val="11"/>
      <name val="Arial"/>
      <family val="2"/>
      <charset val="238"/>
    </font>
    <font>
      <sz val="11"/>
      <name val="Arial"/>
      <family val="2"/>
      <charset val="238"/>
    </font>
    <font>
      <b/>
      <sz val="14"/>
      <name val="Arial"/>
      <family val="2"/>
      <charset val="238"/>
    </font>
    <font>
      <sz val="11"/>
      <color rgb="FFFF0000"/>
      <name val="Arial"/>
      <family val="2"/>
      <charset val="238"/>
    </font>
    <font>
      <b/>
      <sz val="10"/>
      <name val="Arial"/>
      <family val="2"/>
      <charset val="238"/>
    </font>
    <font>
      <b/>
      <sz val="12"/>
      <name val="Arial"/>
      <family val="2"/>
      <charset val="238"/>
    </font>
    <font>
      <i/>
      <sz val="11"/>
      <color theme="1"/>
      <name val="Calibri"/>
      <family val="2"/>
      <charset val="238"/>
      <scheme val="minor"/>
    </font>
    <font>
      <sz val="10"/>
      <name val="Arial"/>
      <family val="2"/>
      <charset val="238"/>
    </font>
    <font>
      <b/>
      <sz val="16"/>
      <color theme="1"/>
      <name val="Arial Narrow"/>
      <family val="2"/>
      <charset val="238"/>
    </font>
    <font>
      <i/>
      <sz val="11"/>
      <color theme="1"/>
      <name val="Arial"/>
      <family val="2"/>
      <charset val="238"/>
    </font>
    <font>
      <u/>
      <sz val="11"/>
      <color theme="10"/>
      <name val="Calibri"/>
      <family val="2"/>
      <charset val="238"/>
      <scheme val="minor"/>
    </font>
    <font>
      <b/>
      <sz val="20"/>
      <color rgb="FF000000"/>
      <name val="Arial"/>
      <family val="2"/>
      <charset val="238"/>
    </font>
    <font>
      <b/>
      <sz val="16"/>
      <color rgb="FF000000"/>
      <name val="Arial"/>
      <family val="2"/>
      <charset val="238"/>
    </font>
    <font>
      <b/>
      <sz val="16"/>
      <color theme="1"/>
      <name val="Arial"/>
      <family val="2"/>
      <charset val="238"/>
    </font>
    <font>
      <i/>
      <sz val="11"/>
      <color rgb="FFFF0000"/>
      <name val="Arial"/>
      <family val="2"/>
      <charset val="238"/>
    </font>
    <font>
      <sz val="10"/>
      <color theme="0"/>
      <name val="Arial"/>
      <family val="2"/>
      <charset val="238"/>
    </font>
    <font>
      <sz val="14"/>
      <name val="Arial"/>
      <family val="2"/>
      <charset val="238"/>
    </font>
    <font>
      <b/>
      <sz val="16"/>
      <name val="Arial"/>
      <family val="2"/>
      <charset val="238"/>
    </font>
    <font>
      <b/>
      <i/>
      <sz val="11"/>
      <color theme="0"/>
      <name val="Arial"/>
      <family val="2"/>
      <charset val="238"/>
    </font>
    <font>
      <b/>
      <sz val="10"/>
      <color rgb="FF000000"/>
      <name val="Arial"/>
      <family val="2"/>
      <charset val="238"/>
    </font>
    <font>
      <b/>
      <sz val="11"/>
      <color rgb="FFFF0000"/>
      <name val="Arial"/>
      <family val="2"/>
      <charset val="238"/>
    </font>
    <font>
      <b/>
      <sz val="11"/>
      <color theme="0"/>
      <name val="Arial"/>
      <family val="2"/>
      <charset val="238"/>
    </font>
    <font>
      <b/>
      <i/>
      <sz val="11"/>
      <color theme="1"/>
      <name val="Arial"/>
      <family val="2"/>
      <charset val="238"/>
    </font>
    <font>
      <b/>
      <i/>
      <sz val="10"/>
      <color theme="1"/>
      <name val="Arial"/>
      <family val="2"/>
      <charset val="238"/>
    </font>
    <font>
      <b/>
      <i/>
      <sz val="10"/>
      <color rgb="FF000000"/>
      <name val="Arial"/>
      <family val="2"/>
      <charset val="238"/>
    </font>
    <font>
      <b/>
      <sz val="11"/>
      <color theme="0"/>
      <name val="Calibri"/>
      <family val="2"/>
      <charset val="238"/>
      <scheme val="minor"/>
    </font>
    <font>
      <b/>
      <i/>
      <sz val="12"/>
      <color theme="1"/>
      <name val="Arial"/>
      <family val="2"/>
      <charset val="238"/>
    </font>
    <font>
      <i/>
      <sz val="11"/>
      <name val="Arial"/>
      <family val="2"/>
      <charset val="238"/>
    </font>
    <font>
      <b/>
      <sz val="14"/>
      <color theme="0"/>
      <name val="Arial"/>
      <family val="2"/>
      <charset val="238"/>
    </font>
    <font>
      <i/>
      <sz val="10"/>
      <color theme="0"/>
      <name val="Arial"/>
      <family val="2"/>
      <charset val="238"/>
    </font>
    <font>
      <b/>
      <i/>
      <sz val="10"/>
      <color theme="0"/>
      <name val="Arial"/>
      <family val="2"/>
      <charset val="238"/>
    </font>
    <font>
      <b/>
      <sz val="16"/>
      <color theme="0"/>
      <name val="Arial"/>
      <family val="2"/>
      <charset val="238"/>
    </font>
    <font>
      <b/>
      <sz val="12"/>
      <color rgb="FFFF0000"/>
      <name val="Arial"/>
      <family val="2"/>
      <charset val="238"/>
    </font>
    <font>
      <b/>
      <sz val="12"/>
      <color theme="1"/>
      <name val="Arial"/>
      <family val="2"/>
      <charset val="238"/>
    </font>
    <font>
      <b/>
      <sz val="13"/>
      <name val="Arial"/>
      <family val="2"/>
      <charset val="238"/>
    </font>
    <font>
      <i/>
      <sz val="10"/>
      <color theme="1"/>
      <name val="Arial"/>
      <family val="2"/>
      <charset val="238"/>
    </font>
    <font>
      <sz val="12"/>
      <color theme="1"/>
      <name val="Arial"/>
      <family val="2"/>
      <charset val="238"/>
    </font>
    <font>
      <sz val="12"/>
      <color theme="1"/>
      <name val="Calibri"/>
      <family val="2"/>
      <charset val="238"/>
      <scheme val="minor"/>
    </font>
    <font>
      <b/>
      <i/>
      <sz val="12"/>
      <color theme="0"/>
      <name val="Arial"/>
      <family val="2"/>
      <charset val="238"/>
    </font>
    <font>
      <sz val="12"/>
      <color theme="0"/>
      <name val="Arial"/>
      <family val="2"/>
      <charset val="238"/>
    </font>
    <font>
      <sz val="12"/>
      <color theme="0"/>
      <name val="Calibri"/>
      <family val="2"/>
      <charset val="238"/>
      <scheme val="minor"/>
    </font>
    <font>
      <b/>
      <vertAlign val="superscript"/>
      <sz val="12"/>
      <name val="Arial"/>
      <family val="2"/>
      <charset val="238"/>
    </font>
    <font>
      <vertAlign val="superscript"/>
      <sz val="11"/>
      <color theme="1"/>
      <name val="Arial"/>
      <family val="2"/>
      <charset val="238"/>
    </font>
    <font>
      <vertAlign val="superscript"/>
      <sz val="11"/>
      <name val="Arial"/>
      <family val="2"/>
      <charset val="238"/>
    </font>
    <font>
      <b/>
      <vertAlign val="superscript"/>
      <sz val="11"/>
      <color rgb="FFFF0000"/>
      <name val="Arial"/>
      <family val="2"/>
      <charset val="238"/>
    </font>
    <font>
      <sz val="9"/>
      <color indexed="81"/>
      <name val="Tahoma"/>
      <family val="2"/>
      <charset val="238"/>
    </font>
    <font>
      <b/>
      <sz val="12"/>
      <color theme="0"/>
      <name val="Arial"/>
      <family val="2"/>
      <charset val="238"/>
    </font>
    <font>
      <vertAlign val="superscript"/>
      <sz val="11"/>
      <color rgb="FFFF0000"/>
      <name val="Arial"/>
      <family val="2"/>
      <charset val="238"/>
    </font>
    <font>
      <b/>
      <vertAlign val="superscript"/>
      <sz val="12"/>
      <color theme="0"/>
      <name val="Arial"/>
      <family val="2"/>
      <charset val="238"/>
    </font>
    <font>
      <i/>
      <sz val="10"/>
      <name val="Arial"/>
      <family val="2"/>
      <charset val="238"/>
    </font>
    <font>
      <sz val="9"/>
      <color indexed="81"/>
      <name val="Segoe UI"/>
      <family val="2"/>
      <charset val="238"/>
    </font>
    <font>
      <sz val="10"/>
      <color indexed="81"/>
      <name val="Segoe UI"/>
      <family val="2"/>
      <charset val="238"/>
    </font>
    <font>
      <sz val="12"/>
      <name val="Arial"/>
      <family val="2"/>
      <charset val="238"/>
    </font>
    <font>
      <b/>
      <sz val="10"/>
      <color theme="1"/>
      <name val="Arial"/>
      <family val="2"/>
      <charset val="238"/>
    </font>
    <font>
      <strike/>
      <sz val="12"/>
      <name val="Arial"/>
      <family val="2"/>
      <charset val="238"/>
    </font>
    <font>
      <sz val="11"/>
      <color theme="1"/>
      <name val="Calibri"/>
      <family val="2"/>
      <charset val="238"/>
    </font>
    <font>
      <b/>
      <sz val="10"/>
      <color theme="1"/>
      <name val="Calibri"/>
      <family val="2"/>
      <charset val="238"/>
    </font>
    <font>
      <b/>
      <sz val="10"/>
      <color rgb="FF000000"/>
      <name val="Calibri"/>
      <family val="2"/>
      <charset val="238"/>
    </font>
    <font>
      <b/>
      <sz val="9"/>
      <color indexed="81"/>
      <name val="Tahoma"/>
      <charset val="1"/>
    </font>
    <font>
      <b/>
      <sz val="8"/>
      <color indexed="81"/>
      <name val="Tahoma"/>
      <charset val="1"/>
    </font>
    <font>
      <b/>
      <sz val="11"/>
      <color theme="1"/>
      <name val="Calibri"/>
      <family val="2"/>
      <charset val="238"/>
      <scheme val="minor"/>
    </font>
    <font>
      <sz val="8"/>
      <color theme="1"/>
      <name val="Arial"/>
      <family val="2"/>
      <charset val="238"/>
    </font>
  </fonts>
  <fills count="1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rgb="FFFF0000"/>
        <bgColor indexed="64"/>
      </patternFill>
    </fill>
    <fill>
      <patternFill patternType="solid">
        <fgColor theme="6" tint="-0.499984740745262"/>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3" tint="-0.249977111117893"/>
        <bgColor indexed="64"/>
      </patternFill>
    </fill>
    <fill>
      <patternFill patternType="solid">
        <fgColor theme="6" tint="-0.249977111117893"/>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0.34998626667073579"/>
        <bgColor indexed="64"/>
      </patternFill>
    </fill>
    <fill>
      <patternFill patternType="solid">
        <fgColor rgb="FFFFFF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theme="0"/>
      </bottom>
      <diagonal/>
    </border>
    <border>
      <left style="medium">
        <color indexed="64"/>
      </left>
      <right/>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s>
  <cellStyleXfs count="3">
    <xf numFmtId="0" fontId="0" fillId="0" borderId="0"/>
    <xf numFmtId="0" fontId="16" fillId="0" borderId="0" applyNumberFormat="0" applyFill="0" applyBorder="0" applyAlignment="0" applyProtection="0"/>
    <xf numFmtId="0" fontId="13" fillId="0" borderId="0"/>
  </cellStyleXfs>
  <cellXfs count="336">
    <xf numFmtId="0" fontId="0" fillId="0" borderId="0" xfId="0"/>
    <xf numFmtId="0" fontId="4" fillId="0" borderId="0" xfId="0" applyFont="1"/>
    <xf numFmtId="0" fontId="5" fillId="0" borderId="0" xfId="0" applyFont="1"/>
    <xf numFmtId="0" fontId="5" fillId="0" borderId="0" xfId="0" applyFont="1" applyAlignment="1">
      <alignment horizontal="left" wrapText="1"/>
    </xf>
    <xf numFmtId="0" fontId="0" fillId="0" borderId="0" xfId="0" applyAlignment="1">
      <alignment vertical="center"/>
    </xf>
    <xf numFmtId="0" fontId="4" fillId="0" borderId="0" xfId="0" applyFont="1" applyAlignment="1">
      <alignment horizontal="center" vertical="center"/>
    </xf>
    <xf numFmtId="4" fontId="7" fillId="0" borderId="1" xfId="0" applyNumberFormat="1" applyFont="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0" fillId="0" borderId="0" xfId="0" applyAlignment="1">
      <alignment horizontal="center" vertical="center"/>
    </xf>
    <xf numFmtId="0" fontId="0" fillId="0" borderId="1" xfId="0" applyBorder="1"/>
    <xf numFmtId="0" fontId="0" fillId="0" borderId="0" xfId="0" applyFont="1"/>
    <xf numFmtId="0" fontId="5" fillId="0" borderId="1" xfId="0" applyFont="1" applyFill="1" applyBorder="1" applyAlignment="1">
      <alignment vertical="center" wrapText="1"/>
    </xf>
    <xf numFmtId="0" fontId="0" fillId="0" borderId="0" xfId="0" applyFont="1" applyAlignment="1">
      <alignment vertical="center"/>
    </xf>
    <xf numFmtId="0" fontId="1" fillId="0" borderId="0" xfId="0" applyFont="1" applyAlignment="1">
      <alignment horizontal="left" vertical="center"/>
    </xf>
    <xf numFmtId="0" fontId="17" fillId="0" borderId="0" xfId="0" applyFont="1" applyAlignment="1"/>
    <xf numFmtId="0" fontId="5" fillId="0" borderId="0" xfId="0" applyFont="1" applyAlignment="1">
      <alignment horizontal="justify" vertical="top" wrapText="1"/>
    </xf>
    <xf numFmtId="0" fontId="5" fillId="0" borderId="0" xfId="0" applyFont="1" applyAlignment="1">
      <alignment vertical="top" wrapText="1"/>
    </xf>
    <xf numFmtId="0" fontId="0" fillId="0" borderId="0" xfId="0" applyFill="1" applyBorder="1"/>
    <xf numFmtId="0" fontId="16" fillId="0" borderId="0" xfId="1" applyFill="1" applyBorder="1" applyAlignment="1">
      <alignment vertical="center"/>
    </xf>
    <xf numFmtId="3" fontId="7" fillId="0" borderId="0" xfId="0" applyNumberFormat="1" applyFont="1" applyFill="1" applyBorder="1" applyAlignment="1" applyProtection="1"/>
    <xf numFmtId="0" fontId="5" fillId="0" borderId="0" xfId="0" applyFont="1" applyFill="1" applyBorder="1" applyAlignment="1">
      <alignment vertical="center" wrapText="1"/>
    </xf>
    <xf numFmtId="0" fontId="5" fillId="0" borderId="0" xfId="0" applyFont="1" applyFill="1" applyBorder="1" applyAlignment="1">
      <alignment vertical="top" wrapText="1"/>
    </xf>
    <xf numFmtId="0" fontId="0" fillId="0" borderId="0" xfId="0" applyBorder="1"/>
    <xf numFmtId="0" fontId="18" fillId="0" borderId="0" xfId="0" applyFont="1" applyAlignment="1"/>
    <xf numFmtId="0" fontId="0" fillId="0" borderId="0" xfId="0" applyAlignment="1">
      <alignment horizontal="center"/>
    </xf>
    <xf numFmtId="0" fontId="4"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wrapText="1"/>
    </xf>
    <xf numFmtId="0" fontId="7" fillId="0" borderId="0" xfId="0" applyFont="1" applyFill="1" applyAlignment="1">
      <alignment wrapText="1"/>
    </xf>
    <xf numFmtId="0" fontId="5" fillId="0" borderId="0" xfId="0" applyFont="1" applyFill="1" applyBorder="1" applyAlignment="1">
      <alignment vertical="center"/>
    </xf>
    <xf numFmtId="0" fontId="21" fillId="10" borderId="1" xfId="0" applyFont="1" applyFill="1" applyBorder="1" applyAlignment="1">
      <alignment horizontal="center" vertical="center" wrapText="1"/>
    </xf>
    <xf numFmtId="0" fontId="21" fillId="10" borderId="18" xfId="0" applyFont="1" applyFill="1" applyBorder="1" applyAlignment="1">
      <alignment horizontal="center" vertical="center" wrapText="1"/>
    </xf>
    <xf numFmtId="0" fontId="5" fillId="9" borderId="17" xfId="0" applyFont="1" applyFill="1" applyBorder="1" applyAlignment="1">
      <alignment vertical="center" wrapText="1"/>
    </xf>
    <xf numFmtId="4" fontId="6" fillId="9" borderId="15" xfId="0" applyNumberFormat="1" applyFont="1" applyFill="1" applyBorder="1" applyAlignment="1">
      <alignment horizontal="center" vertical="center" wrapText="1"/>
    </xf>
    <xf numFmtId="0" fontId="7" fillId="9" borderId="1" xfId="0" applyFont="1" applyFill="1" applyBorder="1" applyAlignment="1">
      <alignment horizontal="left" vertical="center" wrapText="1"/>
    </xf>
    <xf numFmtId="0" fontId="7" fillId="9" borderId="1" xfId="0" applyFont="1" applyFill="1" applyBorder="1" applyAlignment="1">
      <alignment horizontal="center" vertical="center" wrapText="1"/>
    </xf>
    <xf numFmtId="0" fontId="3" fillId="0" borderId="0" xfId="0" applyFont="1" applyFill="1" applyBorder="1" applyAlignment="1">
      <alignment horizontal="center"/>
    </xf>
    <xf numFmtId="0" fontId="3" fillId="0" borderId="0" xfId="0" applyFont="1" applyFill="1" applyBorder="1" applyAlignment="1"/>
    <xf numFmtId="0" fontId="0" fillId="0" borderId="0" xfId="0" applyAlignment="1">
      <alignment horizontal="center"/>
    </xf>
    <xf numFmtId="0" fontId="11" fillId="0" borderId="0" xfId="0" applyFont="1" applyFill="1" applyBorder="1" applyAlignment="1">
      <alignment horizontal="left" vertical="center" wrapText="1"/>
    </xf>
    <xf numFmtId="4" fontId="11" fillId="0" borderId="0" xfId="0" applyNumberFormat="1" applyFont="1" applyFill="1" applyBorder="1" applyAlignment="1">
      <alignment horizontal="center" vertical="center" wrapText="1"/>
    </xf>
    <xf numFmtId="0" fontId="19" fillId="0" borderId="0" xfId="0" applyFont="1" applyAlignment="1">
      <alignment horizontal="left"/>
    </xf>
    <xf numFmtId="0" fontId="5" fillId="4" borderId="17" xfId="0" applyFont="1" applyFill="1" applyBorder="1" applyAlignment="1">
      <alignment horizontal="left" vertical="center" wrapText="1"/>
    </xf>
    <xf numFmtId="0" fontId="5" fillId="7" borderId="17" xfId="0" applyFont="1" applyFill="1" applyBorder="1" applyAlignment="1">
      <alignment horizontal="left" vertical="center" wrapText="1"/>
    </xf>
    <xf numFmtId="3" fontId="11" fillId="12" borderId="14" xfId="0" applyNumberFormat="1" applyFont="1" applyFill="1" applyBorder="1" applyAlignment="1" applyProtection="1">
      <alignment horizontal="left" vertical="center" wrapText="1"/>
      <protection locked="0"/>
    </xf>
    <xf numFmtId="0" fontId="24" fillId="11" borderId="5" xfId="0" applyFont="1" applyFill="1" applyBorder="1" applyAlignment="1">
      <alignment horizontal="left" vertical="center"/>
    </xf>
    <xf numFmtId="0" fontId="24" fillId="11" borderId="30" xfId="0" applyFont="1" applyFill="1" applyBorder="1" applyAlignment="1">
      <alignment horizontal="left" vertical="center"/>
    </xf>
    <xf numFmtId="0" fontId="18" fillId="0" borderId="0" xfId="0" applyFont="1" applyAlignment="1">
      <alignment horizontal="left"/>
    </xf>
    <xf numFmtId="0" fontId="24" fillId="11" borderId="1" xfId="0" applyFont="1" applyFill="1" applyBorder="1" applyAlignment="1"/>
    <xf numFmtId="0" fontId="29" fillId="4" borderId="17" xfId="0" applyFont="1" applyFill="1" applyBorder="1" applyAlignment="1">
      <alignment horizontal="left" vertical="center" wrapText="1"/>
    </xf>
    <xf numFmtId="0" fontId="30" fillId="4" borderId="17" xfId="0" applyFont="1" applyFill="1" applyBorder="1" applyAlignment="1">
      <alignment horizontal="left" vertical="center" wrapText="1"/>
    </xf>
    <xf numFmtId="0" fontId="4" fillId="0" borderId="0" xfId="0" applyFont="1" applyAlignment="1">
      <alignment horizontal="right"/>
    </xf>
    <xf numFmtId="0" fontId="5" fillId="0" borderId="0" xfId="0" applyFont="1" applyAlignment="1">
      <alignment horizontal="justify" vertical="top" wrapText="1"/>
    </xf>
    <xf numFmtId="0" fontId="18" fillId="0" borderId="0" xfId="0" applyFont="1" applyAlignment="1">
      <alignment horizontal="left"/>
    </xf>
    <xf numFmtId="0" fontId="14" fillId="0" borderId="0" xfId="0" applyFont="1" applyBorder="1" applyAlignment="1">
      <alignment horizontal="justify" vertical="top" wrapText="1"/>
    </xf>
    <xf numFmtId="3" fontId="0" fillId="0" borderId="0" xfId="0" applyNumberFormat="1"/>
    <xf numFmtId="3" fontId="6" fillId="0" borderId="24" xfId="0" applyNumberFormat="1" applyFont="1" applyFill="1" applyBorder="1" applyAlignment="1" applyProtection="1">
      <alignment horizontal="center" wrapText="1"/>
      <protection locked="0"/>
    </xf>
    <xf numFmtId="0" fontId="0" fillId="0" borderId="0" xfId="0" applyBorder="1" applyAlignment="1"/>
    <xf numFmtId="0" fontId="31" fillId="6" borderId="12"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31" fillId="6" borderId="11" xfId="0" applyFont="1" applyFill="1" applyBorder="1" applyAlignment="1">
      <alignment horizontal="left" vertical="center" wrapText="1"/>
    </xf>
    <xf numFmtId="0" fontId="0" fillId="5" borderId="1" xfId="0" applyFill="1" applyBorder="1" applyAlignment="1">
      <alignment horizontal="center" vertical="center" wrapText="1"/>
    </xf>
    <xf numFmtId="4" fontId="40" fillId="8" borderId="10" xfId="0" applyNumberFormat="1" applyFont="1" applyFill="1" applyBorder="1" applyAlignment="1">
      <alignment horizontal="center" vertical="center" wrapText="1"/>
    </xf>
    <xf numFmtId="0" fontId="7" fillId="9" borderId="15" xfId="0" applyFont="1" applyFill="1" applyBorder="1" applyAlignment="1">
      <alignment horizontal="left" vertical="center" wrapText="1"/>
    </xf>
    <xf numFmtId="4" fontId="7" fillId="0" borderId="15" xfId="0" applyNumberFormat="1" applyFont="1" applyBorder="1" applyAlignment="1">
      <alignment horizontal="center" vertical="center" wrapText="1"/>
    </xf>
    <xf numFmtId="0" fontId="4" fillId="0" borderId="0" xfId="0" applyFont="1" applyAlignment="1">
      <alignment horizontal="right"/>
    </xf>
    <xf numFmtId="0" fontId="5" fillId="0" borderId="0" xfId="0" applyFont="1" applyAlignment="1"/>
    <xf numFmtId="4" fontId="7" fillId="2" borderId="1" xfId="0" applyNumberFormat="1"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4" fontId="6" fillId="9" borderId="6" xfId="0" applyNumberFormat="1" applyFont="1" applyFill="1" applyBorder="1" applyAlignment="1">
      <alignment horizontal="center" vertical="center" wrapText="1"/>
    </xf>
    <xf numFmtId="4" fontId="11" fillId="3" borderId="10" xfId="0" applyNumberFormat="1" applyFont="1" applyFill="1" applyBorder="1" applyAlignment="1">
      <alignment horizontal="center" vertical="center" wrapText="1"/>
    </xf>
    <xf numFmtId="0" fontId="25" fillId="5" borderId="18" xfId="0" applyFont="1" applyFill="1" applyBorder="1" applyAlignment="1">
      <alignment horizontal="center" vertical="center" wrapText="1"/>
    </xf>
    <xf numFmtId="3" fontId="7" fillId="4" borderId="17" xfId="0" applyNumberFormat="1" applyFont="1" applyFill="1" applyBorder="1" applyAlignment="1" applyProtection="1">
      <alignment horizontal="left" vertical="center"/>
      <protection locked="0"/>
    </xf>
    <xf numFmtId="3" fontId="7" fillId="3" borderId="17" xfId="0" applyNumberFormat="1" applyFont="1" applyFill="1" applyBorder="1" applyAlignment="1" applyProtection="1">
      <alignment horizontal="left" vertical="center" wrapText="1"/>
      <protection locked="0"/>
    </xf>
    <xf numFmtId="0" fontId="21" fillId="10" borderId="17"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7" fillId="9" borderId="17" xfId="0" applyFont="1" applyFill="1" applyBorder="1" applyAlignment="1">
      <alignment horizontal="justify" vertical="center" wrapText="1"/>
    </xf>
    <xf numFmtId="0" fontId="7" fillId="9" borderId="14" xfId="0" applyFont="1" applyFill="1" applyBorder="1" applyAlignment="1">
      <alignment horizontal="justify" vertical="center" wrapText="1"/>
    </xf>
    <xf numFmtId="0" fontId="7" fillId="9" borderId="15" xfId="0" applyFont="1" applyFill="1" applyBorder="1" applyAlignment="1">
      <alignment horizontal="center" vertical="center" wrapText="1"/>
    </xf>
    <xf numFmtId="0" fontId="7" fillId="0" borderId="1" xfId="0" applyFont="1" applyBorder="1" applyAlignment="1">
      <alignment horizontal="center" vertical="center" wrapText="1"/>
    </xf>
    <xf numFmtId="16" fontId="0" fillId="5" borderId="1" xfId="0" applyNumberFormat="1" applyFill="1" applyBorder="1" applyAlignment="1">
      <alignment horizontal="center" vertical="center" wrapText="1"/>
    </xf>
    <xf numFmtId="3" fontId="7" fillId="3" borderId="21" xfId="0" applyNumberFormat="1" applyFont="1" applyFill="1" applyBorder="1" applyAlignment="1" applyProtection="1">
      <alignment horizontal="left" vertical="center" wrapText="1"/>
      <protection locked="0"/>
    </xf>
    <xf numFmtId="0" fontId="15" fillId="0" borderId="0" xfId="0" applyFont="1" applyAlignment="1">
      <alignment horizontal="right"/>
    </xf>
    <xf numFmtId="0" fontId="42" fillId="0" borderId="0" xfId="0" applyFont="1" applyAlignment="1">
      <alignment vertical="center"/>
    </xf>
    <xf numFmtId="0" fontId="19" fillId="0" borderId="0" xfId="0" applyFont="1" applyAlignment="1" applyProtection="1"/>
    <xf numFmtId="0" fontId="3" fillId="0" borderId="0" xfId="0" applyFont="1" applyAlignment="1" applyProtection="1">
      <alignment horizontal="left" wrapText="1"/>
    </xf>
    <xf numFmtId="0" fontId="5" fillId="0" borderId="0" xfId="0" applyFont="1" applyAlignment="1" applyProtection="1">
      <alignment horizontal="left" wrapText="1"/>
    </xf>
    <xf numFmtId="9" fontId="5" fillId="0" borderId="0" xfId="0" applyNumberFormat="1" applyFont="1" applyAlignment="1">
      <alignment horizontal="center" vertical="center"/>
    </xf>
    <xf numFmtId="0" fontId="0" fillId="0" borderId="0" xfId="0" applyProtection="1">
      <protection locked="0"/>
    </xf>
    <xf numFmtId="0" fontId="5" fillId="0" borderId="0" xfId="0" applyFont="1" applyAlignment="1" applyProtection="1">
      <protection locked="0"/>
    </xf>
    <xf numFmtId="0" fontId="0" fillId="0" borderId="0" xfId="0" applyBorder="1" applyAlignment="1" applyProtection="1">
      <protection locked="0"/>
    </xf>
    <xf numFmtId="0" fontId="39" fillId="0" borderId="0" xfId="0" applyFont="1" applyAlignment="1" applyProtection="1">
      <alignment horizontal="left"/>
      <protection locked="0"/>
    </xf>
    <xf numFmtId="0" fontId="0" fillId="0" borderId="0" xfId="0" applyFill="1" applyBorder="1" applyAlignment="1" applyProtection="1">
      <alignment horizontal="center" vertical="center"/>
      <protection locked="0"/>
    </xf>
    <xf numFmtId="0" fontId="0" fillId="0" borderId="44" xfId="0" applyBorder="1" applyProtection="1">
      <protection locked="0"/>
    </xf>
    <xf numFmtId="0" fontId="0" fillId="0" borderId="44" xfId="0" applyBorder="1" applyAlignment="1" applyProtection="1">
      <alignment horizontal="center"/>
      <protection locked="0"/>
    </xf>
    <xf numFmtId="4" fontId="0" fillId="0" borderId="52" xfId="0" applyNumberFormat="1" applyBorder="1" applyProtection="1">
      <protection locked="0"/>
    </xf>
    <xf numFmtId="4" fontId="0" fillId="0" borderId="1" xfId="0" applyNumberFormat="1" applyBorder="1" applyProtection="1">
      <protection locked="0"/>
    </xf>
    <xf numFmtId="4" fontId="43" fillId="0" borderId="1" xfId="0" applyNumberFormat="1" applyFont="1" applyBorder="1" applyAlignment="1" applyProtection="1">
      <alignment wrapText="1"/>
      <protection locked="0"/>
    </xf>
    <xf numFmtId="0" fontId="43" fillId="5" borderId="1" xfId="0" applyFont="1" applyFill="1" applyBorder="1" applyAlignment="1" applyProtection="1">
      <alignment horizontal="center" vertical="center"/>
      <protection locked="0"/>
    </xf>
    <xf numFmtId="0" fontId="46" fillId="6" borderId="1" xfId="0" applyFont="1" applyFill="1" applyBorder="1" applyAlignment="1" applyProtection="1">
      <alignment horizontal="center" vertical="center"/>
      <protection locked="0"/>
    </xf>
    <xf numFmtId="0" fontId="0" fillId="0" borderId="0" xfId="0" applyFill="1" applyBorder="1" applyAlignment="1" applyProtection="1">
      <alignment horizontal="center"/>
      <protection locked="0"/>
    </xf>
    <xf numFmtId="0" fontId="3" fillId="0" borderId="0" xfId="0" applyFont="1" applyFill="1" applyBorder="1" applyAlignment="1" applyProtection="1">
      <alignment horizontal="left"/>
      <protection locked="0"/>
    </xf>
    <xf numFmtId="0" fontId="5" fillId="0" borderId="0" xfId="0" applyFont="1" applyAlignment="1" applyProtection="1">
      <alignment horizontal="left"/>
      <protection locked="0"/>
    </xf>
    <xf numFmtId="0" fontId="0" fillId="0" borderId="0" xfId="0" applyAlignment="1" applyProtection="1">
      <alignment horizontal="left" vertical="top"/>
      <protection locked="0"/>
    </xf>
    <xf numFmtId="0" fontId="0" fillId="0" borderId="0" xfId="0" applyAlignment="1" applyProtection="1">
      <alignment horizontal="right"/>
      <protection locked="0"/>
    </xf>
    <xf numFmtId="0" fontId="24" fillId="11" borderId="0" xfId="0" applyFont="1" applyFill="1" applyBorder="1" applyAlignment="1"/>
    <xf numFmtId="0" fontId="4" fillId="0" borderId="0" xfId="0" applyFont="1" applyBorder="1" applyAlignment="1">
      <alignment horizontal="left"/>
    </xf>
    <xf numFmtId="10" fontId="59" fillId="0" borderId="1" xfId="0" applyNumberFormat="1" applyFont="1" applyBorder="1" applyAlignment="1">
      <alignment horizontal="left"/>
    </xf>
    <xf numFmtId="0" fontId="5" fillId="0" borderId="17" xfId="0" applyFont="1" applyFill="1" applyBorder="1" applyAlignment="1">
      <alignment vertical="center" wrapText="1"/>
    </xf>
    <xf numFmtId="0" fontId="19" fillId="0" borderId="0" xfId="0" applyFont="1" applyAlignment="1">
      <alignment horizontal="left"/>
    </xf>
    <xf numFmtId="4" fontId="5" fillId="0" borderId="17" xfId="0" applyNumberFormat="1" applyFont="1" applyFill="1" applyBorder="1" applyAlignment="1">
      <alignment vertical="center" wrapText="1"/>
    </xf>
    <xf numFmtId="4" fontId="13" fillId="0" borderId="1" xfId="0" applyNumberFormat="1" applyFont="1" applyBorder="1" applyAlignment="1">
      <alignment horizontal="center" vertical="center" wrapText="1"/>
    </xf>
    <xf numFmtId="0" fontId="7" fillId="0" borderId="1" xfId="0" applyFont="1" applyFill="1" applyBorder="1" applyAlignment="1">
      <alignment horizontal="center" vertical="center" wrapText="1"/>
    </xf>
    <xf numFmtId="4" fontId="7" fillId="0" borderId="1" xfId="0" applyNumberFormat="1" applyFont="1" applyFill="1" applyBorder="1" applyAlignment="1">
      <alignment horizontal="center" vertical="center" wrapText="1"/>
    </xf>
    <xf numFmtId="0" fontId="0" fillId="0" borderId="0" xfId="0" applyFill="1"/>
    <xf numFmtId="0" fontId="0" fillId="0" borderId="1" xfId="0" applyFill="1" applyBorder="1"/>
    <xf numFmtId="0" fontId="0" fillId="16" borderId="0" xfId="0" applyFill="1"/>
    <xf numFmtId="0" fontId="0" fillId="16" borderId="1" xfId="0" applyFill="1" applyBorder="1"/>
    <xf numFmtId="0" fontId="5" fillId="0" borderId="17" xfId="0" applyFont="1" applyFill="1" applyBorder="1" applyAlignment="1">
      <alignment horizontal="left" vertical="top" wrapText="1"/>
    </xf>
    <xf numFmtId="0" fontId="5" fillId="0" borderId="5" xfId="0" applyFont="1" applyFill="1" applyBorder="1" applyAlignment="1">
      <alignment vertical="center" wrapText="1"/>
    </xf>
    <xf numFmtId="165" fontId="7" fillId="0" borderId="1" xfId="0" applyNumberFormat="1" applyFont="1" applyBorder="1" applyAlignment="1">
      <alignment horizontal="center" vertical="center" wrapText="1"/>
    </xf>
    <xf numFmtId="4" fontId="7" fillId="9" borderId="5" xfId="0" applyNumberFormat="1" applyFont="1" applyFill="1" applyBorder="1" applyAlignment="1">
      <alignment horizontal="right" vertical="center" wrapText="1"/>
    </xf>
    <xf numFmtId="4" fontId="5" fillId="0" borderId="1" xfId="0" applyNumberFormat="1" applyFont="1" applyFill="1" applyBorder="1" applyAlignment="1">
      <alignment horizontal="center" vertical="center" wrapText="1"/>
    </xf>
    <xf numFmtId="0" fontId="21" fillId="10" borderId="49" xfId="0" applyFont="1" applyFill="1" applyBorder="1" applyAlignment="1">
      <alignment horizontal="center" vertical="center" wrapText="1"/>
    </xf>
    <xf numFmtId="0" fontId="0" fillId="0" borderId="2" xfId="0" applyBorder="1" applyAlignment="1">
      <alignment horizontal="center" vertical="center"/>
    </xf>
    <xf numFmtId="4" fontId="6" fillId="9" borderId="54" xfId="0" applyNumberFormat="1" applyFont="1" applyFill="1" applyBorder="1" applyAlignment="1">
      <alignment horizontal="center" vertical="center" wrapText="1"/>
    </xf>
    <xf numFmtId="4" fontId="7" fillId="14" borderId="5" xfId="0" applyNumberFormat="1" applyFont="1" applyFill="1" applyBorder="1" applyAlignment="1">
      <alignment horizontal="right" vertical="center" wrapText="1"/>
    </xf>
    <xf numFmtId="4" fontId="7" fillId="0" borderId="18" xfId="0" applyNumberFormat="1" applyFont="1" applyFill="1" applyBorder="1" applyAlignment="1" applyProtection="1">
      <alignment horizontal="right" vertical="center" wrapText="1"/>
      <protection locked="0"/>
    </xf>
    <xf numFmtId="4" fontId="6" fillId="9" borderId="16" xfId="0" applyNumberFormat="1" applyFont="1" applyFill="1" applyBorder="1" applyAlignment="1" applyProtection="1">
      <alignment horizontal="center" vertical="center" wrapText="1"/>
      <protection locked="0"/>
    </xf>
    <xf numFmtId="4" fontId="6" fillId="9" borderId="1" xfId="0" applyNumberFormat="1" applyFont="1" applyFill="1" applyBorder="1" applyAlignment="1" applyProtection="1">
      <alignment horizontal="center" vertical="center" wrapText="1"/>
      <protection locked="0"/>
    </xf>
    <xf numFmtId="165" fontId="13" fillId="0" borderId="1" xfId="0" applyNumberFormat="1" applyFont="1" applyBorder="1" applyAlignment="1">
      <alignment horizontal="center" vertical="center" wrapText="1"/>
    </xf>
    <xf numFmtId="4" fontId="7" fillId="9" borderId="1" xfId="0" applyNumberFormat="1" applyFont="1" applyFill="1" applyBorder="1" applyAlignment="1">
      <alignment horizontal="right" vertical="center" wrapText="1"/>
    </xf>
    <xf numFmtId="4" fontId="7" fillId="0" borderId="1" xfId="0" applyNumberFormat="1" applyFont="1" applyFill="1" applyBorder="1" applyAlignment="1" applyProtection="1">
      <alignment horizontal="right" vertical="center" wrapText="1"/>
      <protection locked="0"/>
    </xf>
    <xf numFmtId="4" fontId="6" fillId="9" borderId="18" xfId="0" applyNumberFormat="1" applyFont="1" applyFill="1" applyBorder="1" applyAlignment="1" applyProtection="1">
      <alignment horizontal="center" vertical="center" wrapText="1"/>
      <protection locked="0"/>
    </xf>
    <xf numFmtId="0" fontId="3" fillId="9" borderId="46" xfId="0" applyFont="1" applyFill="1" applyBorder="1" applyAlignment="1">
      <alignment vertical="center" wrapText="1"/>
    </xf>
    <xf numFmtId="0" fontId="66" fillId="0" borderId="47" xfId="0" applyFont="1" applyBorder="1" applyAlignment="1">
      <alignment wrapText="1"/>
    </xf>
    <xf numFmtId="0" fontId="66" fillId="0" borderId="37" xfId="0" applyFont="1" applyBorder="1" applyAlignment="1">
      <alignment wrapText="1"/>
    </xf>
    <xf numFmtId="0" fontId="58" fillId="4" borderId="11" xfId="0" applyFont="1" applyFill="1" applyBorder="1" applyAlignment="1">
      <alignment horizontal="left" vertical="center"/>
    </xf>
    <xf numFmtId="0" fontId="58" fillId="4" borderId="12" xfId="0" applyFont="1" applyFill="1" applyBorder="1" applyAlignment="1">
      <alignment horizontal="left" vertical="center"/>
    </xf>
    <xf numFmtId="4" fontId="11" fillId="3" borderId="38" xfId="0" applyNumberFormat="1" applyFont="1" applyFill="1" applyBorder="1" applyAlignment="1">
      <alignment horizontal="center" vertical="center" wrapText="1"/>
    </xf>
    <xf numFmtId="4" fontId="11" fillId="3" borderId="28" xfId="0" applyNumberFormat="1" applyFont="1" applyFill="1" applyBorder="1" applyAlignment="1">
      <alignment horizontal="center" vertical="center" wrapText="1"/>
    </xf>
    <xf numFmtId="4" fontId="11" fillId="3" borderId="39" xfId="0" applyNumberFormat="1" applyFont="1" applyFill="1" applyBorder="1" applyAlignment="1">
      <alignment horizontal="center" vertical="center" wrapText="1"/>
    </xf>
    <xf numFmtId="4" fontId="7" fillId="14" borderId="2" xfId="0" applyNumberFormat="1" applyFont="1" applyFill="1" applyBorder="1" applyAlignment="1" applyProtection="1">
      <alignment horizontal="center" vertical="center" wrapText="1"/>
      <protection locked="0"/>
    </xf>
    <xf numFmtId="4" fontId="7" fillId="14" borderId="7" xfId="0" applyNumberFormat="1" applyFont="1" applyFill="1" applyBorder="1" applyAlignment="1" applyProtection="1">
      <alignment horizontal="center" vertical="center" wrapText="1"/>
      <protection locked="0"/>
    </xf>
    <xf numFmtId="4" fontId="7" fillId="14" borderId="8" xfId="0" applyNumberFormat="1" applyFont="1" applyFill="1" applyBorder="1" applyAlignment="1" applyProtection="1">
      <alignment horizontal="center" vertical="center" wrapText="1"/>
      <protection locked="0"/>
    </xf>
    <xf numFmtId="0" fontId="41" fillId="0" borderId="0" xfId="0" applyFont="1" applyAlignment="1">
      <alignment horizontal="right"/>
    </xf>
    <xf numFmtId="0" fontId="5" fillId="0" borderId="1" xfId="0" applyFont="1" applyBorder="1" applyAlignment="1">
      <alignment horizontal="left"/>
    </xf>
    <xf numFmtId="0" fontId="3" fillId="0" borderId="0" xfId="0" applyFont="1" applyAlignment="1">
      <alignment horizontal="left"/>
    </xf>
    <xf numFmtId="0" fontId="58" fillId="4" borderId="23" xfId="0" applyFont="1" applyFill="1" applyBorder="1" applyAlignment="1">
      <alignment horizontal="left" vertical="center"/>
    </xf>
    <xf numFmtId="0" fontId="58" fillId="4" borderId="24" xfId="0" applyFont="1" applyFill="1" applyBorder="1" applyAlignment="1">
      <alignment horizontal="left" vertical="center"/>
    </xf>
    <xf numFmtId="0" fontId="58" fillId="4" borderId="32" xfId="0" applyFont="1" applyFill="1" applyBorder="1" applyAlignment="1">
      <alignment horizontal="left" vertical="center"/>
    </xf>
    <xf numFmtId="0" fontId="3" fillId="9" borderId="49" xfId="0" applyFont="1" applyFill="1" applyBorder="1" applyAlignment="1">
      <alignment vertical="center" wrapText="1"/>
    </xf>
    <xf numFmtId="0" fontId="66" fillId="0" borderId="7" xfId="0" applyFont="1" applyBorder="1" applyAlignment="1">
      <alignment wrapText="1"/>
    </xf>
    <xf numFmtId="0" fontId="66" fillId="0" borderId="8" xfId="0" applyFont="1" applyBorder="1" applyAlignment="1">
      <alignment wrapText="1"/>
    </xf>
    <xf numFmtId="0" fontId="11" fillId="3" borderId="31" xfId="0" applyFont="1" applyFill="1" applyBorder="1" applyAlignment="1">
      <alignment horizontal="left" vertical="center" wrapText="1"/>
    </xf>
    <xf numFmtId="0" fontId="11" fillId="3" borderId="0" xfId="0" applyFont="1" applyFill="1" applyBorder="1" applyAlignment="1">
      <alignment horizontal="left" vertical="center" wrapText="1"/>
    </xf>
    <xf numFmtId="0" fontId="40" fillId="8" borderId="3" xfId="0" applyFont="1" applyFill="1" applyBorder="1" applyAlignment="1">
      <alignment horizontal="left" wrapText="1"/>
    </xf>
    <xf numFmtId="0" fontId="40" fillId="8" borderId="4" xfId="0" applyFont="1" applyFill="1" applyBorder="1" applyAlignment="1">
      <alignment horizontal="left" wrapText="1"/>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60" fillId="4" borderId="11" xfId="0" applyFont="1" applyFill="1" applyBorder="1" applyAlignment="1">
      <alignment horizontal="left" vertical="center"/>
    </xf>
    <xf numFmtId="0" fontId="60" fillId="4" borderId="12" xfId="0" applyFont="1" applyFill="1" applyBorder="1" applyAlignment="1">
      <alignment horizontal="left" vertical="center"/>
    </xf>
    <xf numFmtId="0" fontId="60" fillId="4" borderId="13" xfId="0" applyFont="1" applyFill="1" applyBorder="1" applyAlignment="1">
      <alignment horizontal="left" vertical="center"/>
    </xf>
    <xf numFmtId="0" fontId="10" fillId="9" borderId="14" xfId="0" applyFont="1" applyFill="1" applyBorder="1" applyAlignment="1">
      <alignment horizontal="left" wrapText="1"/>
    </xf>
    <xf numFmtId="0" fontId="10" fillId="9" borderId="15" xfId="0" applyFont="1" applyFill="1" applyBorder="1" applyAlignment="1">
      <alignment horizontal="left" wrapText="1"/>
    </xf>
    <xf numFmtId="0" fontId="8" fillId="4" borderId="23" xfId="0" applyFont="1" applyFill="1" applyBorder="1" applyAlignment="1">
      <alignment horizontal="left" vertical="center"/>
    </xf>
    <xf numFmtId="0" fontId="8" fillId="4" borderId="24" xfId="0" applyFont="1" applyFill="1" applyBorder="1" applyAlignment="1">
      <alignment horizontal="left" vertical="center"/>
    </xf>
    <xf numFmtId="0" fontId="8" fillId="4" borderId="32" xfId="0" applyFont="1" applyFill="1" applyBorder="1" applyAlignment="1">
      <alignment horizontal="left" vertical="center"/>
    </xf>
    <xf numFmtId="0" fontId="21" fillId="10" borderId="2" xfId="0" applyFont="1" applyFill="1" applyBorder="1" applyAlignment="1">
      <alignment horizontal="center" vertical="center" wrapText="1"/>
    </xf>
    <xf numFmtId="0" fontId="21" fillId="10" borderId="7" xfId="0" applyFont="1" applyFill="1" applyBorder="1" applyAlignment="1">
      <alignment horizontal="center" vertical="center" wrapText="1"/>
    </xf>
    <xf numFmtId="0" fontId="21" fillId="10" borderId="8" xfId="0" applyFont="1" applyFill="1" applyBorder="1" applyAlignment="1">
      <alignment horizontal="center" vertical="center" wrapText="1"/>
    </xf>
    <xf numFmtId="0" fontId="37" fillId="11" borderId="25" xfId="0" applyFont="1" applyFill="1" applyBorder="1" applyAlignment="1">
      <alignment horizontal="left" vertical="center" wrapText="1"/>
    </xf>
    <xf numFmtId="0" fontId="37" fillId="11" borderId="26" xfId="0" applyFont="1" applyFill="1" applyBorder="1" applyAlignment="1">
      <alignment horizontal="left" vertical="center" wrapText="1"/>
    </xf>
    <xf numFmtId="0" fontId="37" fillId="11" borderId="27" xfId="0" applyFont="1" applyFill="1" applyBorder="1" applyAlignment="1">
      <alignment horizontal="left" vertical="center" wrapText="1"/>
    </xf>
    <xf numFmtId="0" fontId="5" fillId="0" borderId="4" xfId="0" applyFont="1" applyBorder="1" applyAlignment="1">
      <alignment horizontal="center"/>
    </xf>
    <xf numFmtId="0" fontId="19" fillId="0" borderId="25" xfId="0" applyFont="1" applyBorder="1" applyAlignment="1">
      <alignment horizontal="justify" vertical="top" wrapText="1"/>
    </xf>
    <xf numFmtId="0" fontId="19" fillId="0" borderId="26" xfId="0" applyFont="1" applyBorder="1" applyAlignment="1">
      <alignment horizontal="justify" vertical="top" wrapText="1"/>
    </xf>
    <xf numFmtId="0" fontId="19" fillId="0" borderId="27" xfId="0" applyFont="1" applyBorder="1" applyAlignment="1">
      <alignment horizontal="justify" vertical="top" wrapText="1"/>
    </xf>
    <xf numFmtId="0" fontId="6" fillId="0" borderId="46" xfId="0" applyFont="1" applyBorder="1" applyAlignment="1">
      <alignment horizontal="left" vertical="top"/>
    </xf>
    <xf numFmtId="0" fontId="6" fillId="0" borderId="47" xfId="0" applyFont="1" applyBorder="1" applyAlignment="1">
      <alignment horizontal="left" vertical="top"/>
    </xf>
    <xf numFmtId="0" fontId="6" fillId="0" borderId="48" xfId="0" applyFont="1" applyBorder="1" applyAlignment="1">
      <alignment horizontal="left" vertical="top"/>
    </xf>
    <xf numFmtId="0" fontId="20" fillId="13" borderId="1" xfId="0" applyFont="1" applyFill="1" applyBorder="1" applyAlignment="1">
      <alignment horizontal="center" vertical="center" wrapText="1"/>
    </xf>
    <xf numFmtId="0" fontId="20" fillId="13" borderId="18" xfId="0" applyFont="1" applyFill="1" applyBorder="1" applyAlignment="1">
      <alignment horizontal="center" vertical="center" wrapText="1"/>
    </xf>
    <xf numFmtId="4" fontId="5" fillId="13" borderId="1" xfId="0" applyNumberFormat="1"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13" borderId="18"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2" xfId="0" applyFont="1" applyFill="1" applyBorder="1" applyAlignment="1">
      <alignment horizontal="center" vertical="center" wrapText="1"/>
    </xf>
    <xf numFmtId="4" fontId="13" fillId="12" borderId="34" xfId="0" applyNumberFormat="1" applyFont="1" applyFill="1" applyBorder="1" applyAlignment="1" applyProtection="1">
      <alignment horizontal="center" vertical="center"/>
      <protection locked="0"/>
    </xf>
    <xf numFmtId="4" fontId="13" fillId="12" borderId="4" xfId="0" applyNumberFormat="1" applyFont="1" applyFill="1" applyBorder="1" applyAlignment="1" applyProtection="1">
      <alignment horizontal="center" vertical="center"/>
      <protection locked="0"/>
    </xf>
    <xf numFmtId="4" fontId="13" fillId="12" borderId="29" xfId="0" applyNumberFormat="1" applyFont="1" applyFill="1" applyBorder="1" applyAlignment="1" applyProtection="1">
      <alignment horizontal="center" vertical="center"/>
      <protection locked="0"/>
    </xf>
    <xf numFmtId="3" fontId="23" fillId="0" borderId="3" xfId="0" applyNumberFormat="1" applyFont="1" applyFill="1" applyBorder="1" applyAlignment="1" applyProtection="1">
      <alignment horizontal="center" wrapText="1"/>
      <protection locked="0"/>
    </xf>
    <xf numFmtId="3" fontId="23" fillId="0" borderId="4" xfId="0" applyNumberFormat="1" applyFont="1" applyFill="1" applyBorder="1" applyAlignment="1" applyProtection="1">
      <alignment horizontal="center" wrapText="1"/>
      <protection locked="0"/>
    </xf>
    <xf numFmtId="3" fontId="23" fillId="0" borderId="29" xfId="0" applyNumberFormat="1" applyFont="1" applyFill="1" applyBorder="1" applyAlignment="1" applyProtection="1">
      <alignment horizontal="center" wrapText="1"/>
      <protection locked="0"/>
    </xf>
    <xf numFmtId="0" fontId="15" fillId="13" borderId="2" xfId="0" applyFont="1" applyFill="1" applyBorder="1" applyAlignment="1">
      <alignment horizontal="center" vertical="center" wrapText="1"/>
    </xf>
    <xf numFmtId="0" fontId="15" fillId="13" borderId="7" xfId="0" applyFont="1" applyFill="1" applyBorder="1" applyAlignment="1">
      <alignment horizontal="center" vertical="center" wrapText="1"/>
    </xf>
    <xf numFmtId="0" fontId="15" fillId="13" borderId="45"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15" fillId="13" borderId="18" xfId="0" applyFont="1" applyFill="1" applyBorder="1" applyAlignment="1">
      <alignment horizontal="center" vertical="center" wrapText="1"/>
    </xf>
    <xf numFmtId="0" fontId="19" fillId="0" borderId="49" xfId="0" applyFont="1" applyBorder="1" applyAlignment="1">
      <alignment horizontal="center" vertical="top" wrapText="1"/>
    </xf>
    <xf numFmtId="0" fontId="19" fillId="0" borderId="7" xfId="0" applyFont="1" applyBorder="1" applyAlignment="1">
      <alignment horizontal="center" vertical="top" wrapText="1"/>
    </xf>
    <xf numFmtId="0" fontId="19" fillId="0" borderId="45" xfId="0" applyFont="1" applyBorder="1" applyAlignment="1">
      <alignment horizontal="center" vertical="top" wrapText="1"/>
    </xf>
    <xf numFmtId="0" fontId="23" fillId="0" borderId="0" xfId="0" applyFont="1" applyFill="1" applyAlignment="1">
      <alignment horizontal="justify" vertical="justify" wrapText="1"/>
    </xf>
    <xf numFmtId="0" fontId="23" fillId="0" borderId="9" xfId="0" applyFont="1" applyFill="1" applyBorder="1" applyAlignment="1">
      <alignment horizontal="center" vertical="justify" wrapText="1"/>
    </xf>
    <xf numFmtId="0" fontId="5" fillId="0" borderId="1" xfId="0" applyNumberFormat="1" applyFont="1" applyFill="1" applyBorder="1" applyAlignment="1">
      <alignment horizontal="center"/>
    </xf>
    <xf numFmtId="49" fontId="5" fillId="0" borderId="1" xfId="0" applyNumberFormat="1" applyFont="1" applyFill="1" applyBorder="1" applyAlignment="1">
      <alignment horizontal="center"/>
    </xf>
    <xf numFmtId="0" fontId="23" fillId="0" borderId="0" xfId="0" applyFont="1" applyFill="1" applyAlignment="1">
      <alignment horizontal="left" vertical="justify"/>
    </xf>
    <xf numFmtId="0" fontId="32" fillId="0" borderId="0" xfId="0" applyFont="1" applyAlignment="1">
      <alignment horizontal="left" vertical="center" wrapText="1"/>
    </xf>
    <xf numFmtId="0" fontId="27" fillId="6" borderId="35" xfId="0" applyFont="1" applyFill="1" applyBorder="1" applyAlignment="1">
      <alignment horizontal="left" vertical="center" wrapText="1"/>
    </xf>
    <xf numFmtId="0" fontId="27" fillId="6" borderId="19" xfId="0" applyFont="1" applyFill="1" applyBorder="1" applyAlignment="1">
      <alignment horizontal="left" vertical="center" wrapText="1"/>
    </xf>
    <xf numFmtId="0" fontId="27" fillId="6" borderId="33" xfId="0" applyFont="1" applyFill="1" applyBorder="1" applyAlignment="1">
      <alignment horizontal="center" vertical="center" wrapText="1"/>
    </xf>
    <xf numFmtId="0" fontId="27" fillId="6" borderId="20"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29" fillId="0" borderId="24" xfId="0" applyFont="1" applyFill="1" applyBorder="1" applyAlignment="1">
      <alignment horizontal="center" vertical="center" wrapText="1"/>
    </xf>
    <xf numFmtId="0" fontId="27" fillId="6" borderId="40" xfId="0" applyFont="1" applyFill="1" applyBorder="1" applyAlignment="1">
      <alignment horizontal="center" vertical="center" wrapText="1"/>
    </xf>
    <xf numFmtId="0" fontId="27" fillId="6" borderId="24" xfId="0" applyFont="1" applyFill="1" applyBorder="1" applyAlignment="1">
      <alignment horizontal="center" vertical="center" wrapText="1"/>
    </xf>
    <xf numFmtId="0" fontId="27" fillId="6" borderId="41" xfId="0" applyFont="1" applyFill="1" applyBorder="1" applyAlignment="1">
      <alignment horizontal="center" vertical="center" wrapText="1"/>
    </xf>
    <xf numFmtId="0" fontId="27" fillId="6" borderId="42" xfId="0" applyFont="1" applyFill="1" applyBorder="1" applyAlignment="1">
      <alignment horizontal="center" vertical="center" wrapText="1"/>
    </xf>
    <xf numFmtId="0" fontId="27" fillId="6" borderId="9" xfId="0" applyFont="1" applyFill="1" applyBorder="1" applyAlignment="1">
      <alignment horizontal="center" vertical="center" wrapText="1"/>
    </xf>
    <xf numFmtId="0" fontId="27" fillId="6" borderId="43" xfId="0" applyFont="1" applyFill="1" applyBorder="1" applyAlignment="1">
      <alignment horizontal="center" vertical="center" wrapText="1"/>
    </xf>
    <xf numFmtId="0" fontId="26" fillId="5" borderId="2" xfId="0" applyFont="1" applyFill="1" applyBorder="1" applyAlignment="1">
      <alignment horizontal="center" vertical="center"/>
    </xf>
    <xf numFmtId="0" fontId="26" fillId="5" borderId="7" xfId="0" applyFont="1" applyFill="1" applyBorder="1" applyAlignment="1">
      <alignment horizontal="center" vertical="center"/>
    </xf>
    <xf numFmtId="0" fontId="26" fillId="5" borderId="8" xfId="0" applyFont="1" applyFill="1" applyBorder="1" applyAlignment="1">
      <alignment horizontal="center" vertical="center"/>
    </xf>
    <xf numFmtId="0" fontId="5" fillId="0" borderId="44" xfId="0" applyFont="1" applyBorder="1" applyAlignment="1">
      <alignment horizontal="center"/>
    </xf>
    <xf numFmtId="0" fontId="0" fillId="0" borderId="0" xfId="0" applyBorder="1" applyAlignment="1">
      <alignment horizontal="center"/>
    </xf>
    <xf numFmtId="0" fontId="43" fillId="0" borderId="1" xfId="0" applyFont="1" applyBorder="1" applyAlignment="1" applyProtection="1">
      <alignment horizontal="center" wrapText="1"/>
      <protection locked="0"/>
    </xf>
    <xf numFmtId="0" fontId="43" fillId="5" borderId="2" xfId="0" applyFont="1" applyFill="1" applyBorder="1" applyAlignment="1" applyProtection="1">
      <alignment horizontal="left" vertical="center"/>
      <protection locked="0"/>
    </xf>
    <xf numFmtId="0" fontId="43" fillId="5" borderId="7" xfId="0" applyFont="1" applyFill="1" applyBorder="1" applyAlignment="1" applyProtection="1">
      <alignment horizontal="left" vertical="center"/>
      <protection locked="0"/>
    </xf>
    <xf numFmtId="0" fontId="43" fillId="5" borderId="8" xfId="0" applyFont="1" applyFill="1" applyBorder="1" applyAlignment="1" applyProtection="1">
      <alignment horizontal="left" vertical="center"/>
      <protection locked="0"/>
    </xf>
    <xf numFmtId="0" fontId="0" fillId="0" borderId="0" xfId="0" applyBorder="1" applyAlignment="1" applyProtection="1">
      <alignment horizontal="center"/>
      <protection locked="0"/>
    </xf>
    <xf numFmtId="0" fontId="5" fillId="0" borderId="44" xfId="0" applyFont="1" applyBorder="1" applyAlignment="1" applyProtection="1">
      <alignment horizontal="center"/>
      <protection locked="0"/>
    </xf>
    <xf numFmtId="0" fontId="5" fillId="0" borderId="0" xfId="0" applyFont="1" applyAlignment="1" applyProtection="1">
      <alignment horizontal="justify" vertical="top" wrapText="1"/>
      <protection locked="0"/>
    </xf>
    <xf numFmtId="0" fontId="0" fillId="0" borderId="2" xfId="0" applyBorder="1" applyAlignment="1" applyProtection="1">
      <alignment horizontal="center"/>
      <protection locked="0"/>
    </xf>
    <xf numFmtId="0" fontId="0" fillId="0" borderId="8" xfId="0" applyBorder="1" applyAlignment="1" applyProtection="1">
      <alignment horizontal="center"/>
      <protection locked="0"/>
    </xf>
    <xf numFmtId="0" fontId="5" fillId="0" borderId="2" xfId="0" applyFont="1" applyBorder="1" applyAlignment="1" applyProtection="1">
      <alignment horizontal="justify" vertical="top" wrapText="1"/>
      <protection locked="0"/>
    </xf>
    <xf numFmtId="0" fontId="5" fillId="0" borderId="7" xfId="0" applyFont="1" applyBorder="1" applyAlignment="1" applyProtection="1">
      <alignment horizontal="justify" vertical="top" wrapText="1"/>
      <protection locked="0"/>
    </xf>
    <xf numFmtId="0" fontId="5" fillId="0" borderId="8" xfId="0" applyFont="1" applyBorder="1" applyAlignment="1" applyProtection="1">
      <alignment horizontal="justify" vertical="top" wrapText="1"/>
      <protection locked="0"/>
    </xf>
    <xf numFmtId="0" fontId="7" fillId="0" borderId="2"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43" fillId="0" borderId="1" xfId="0" applyFont="1" applyBorder="1" applyAlignment="1" applyProtection="1">
      <alignment horizontal="center"/>
      <protection locked="0"/>
    </xf>
    <xf numFmtId="0" fontId="45" fillId="6" borderId="52" xfId="0" applyFont="1" applyFill="1" applyBorder="1" applyAlignment="1" applyProtection="1">
      <alignment horizontal="center" vertical="center" wrapText="1"/>
      <protection locked="0"/>
    </xf>
    <xf numFmtId="0" fontId="45" fillId="6" borderId="53" xfId="0" applyFont="1" applyFill="1" applyBorder="1" applyAlignment="1" applyProtection="1">
      <alignment horizontal="center" vertical="center" wrapText="1"/>
      <protection locked="0"/>
    </xf>
    <xf numFmtId="0" fontId="45" fillId="6" borderId="42" xfId="0" applyFont="1" applyFill="1" applyBorder="1" applyAlignment="1" applyProtection="1">
      <alignment horizontal="center" vertical="center" wrapText="1"/>
      <protection locked="0"/>
    </xf>
    <xf numFmtId="0" fontId="45" fillId="6" borderId="43" xfId="0" applyFont="1" applyFill="1" applyBorder="1" applyAlignment="1" applyProtection="1">
      <alignment horizontal="center" vertical="center" wrapText="1"/>
      <protection locked="0"/>
    </xf>
    <xf numFmtId="0" fontId="44" fillId="11" borderId="1" xfId="0" applyFont="1" applyFill="1" applyBorder="1" applyAlignment="1" applyProtection="1">
      <alignment horizontal="left"/>
      <protection locked="0"/>
    </xf>
    <xf numFmtId="0" fontId="45" fillId="11" borderId="2" xfId="0" applyFont="1" applyFill="1" applyBorder="1" applyAlignment="1" applyProtection="1">
      <alignment horizontal="left" vertical="center" wrapText="1"/>
      <protection locked="0"/>
    </xf>
    <xf numFmtId="0" fontId="45" fillId="11" borderId="8" xfId="0" applyFont="1" applyFill="1" applyBorder="1" applyAlignment="1" applyProtection="1">
      <alignment horizontal="left" vertical="center" wrapText="1"/>
      <protection locked="0"/>
    </xf>
    <xf numFmtId="4" fontId="22" fillId="2" borderId="2" xfId="0" applyNumberFormat="1" applyFont="1" applyFill="1" applyBorder="1" applyAlignment="1" applyProtection="1">
      <alignment horizontal="right" vertical="center" wrapText="1"/>
      <protection locked="0"/>
    </xf>
    <xf numFmtId="0" fontId="0" fillId="0" borderId="7" xfId="0" applyBorder="1" applyAlignment="1">
      <alignment horizontal="right" vertical="center" wrapText="1"/>
    </xf>
    <xf numFmtId="0" fontId="0" fillId="0" borderId="8" xfId="0" applyBorder="1" applyAlignment="1">
      <alignment horizontal="right" vertical="center" wrapText="1"/>
    </xf>
    <xf numFmtId="0" fontId="39" fillId="0" borderId="0" xfId="0" applyFont="1" applyAlignment="1" applyProtection="1">
      <alignment horizontal="left"/>
      <protection locked="0"/>
    </xf>
    <xf numFmtId="0" fontId="45" fillId="6" borderId="1" xfId="0" applyFont="1" applyFill="1" applyBorder="1" applyAlignment="1" applyProtection="1">
      <alignment horizontal="center" vertical="center" wrapText="1"/>
      <protection locked="0"/>
    </xf>
    <xf numFmtId="0" fontId="42" fillId="5" borderId="1" xfId="0" applyFont="1" applyFill="1" applyBorder="1" applyAlignment="1" applyProtection="1">
      <alignment horizontal="left"/>
      <protection locked="0"/>
    </xf>
    <xf numFmtId="0" fontId="55" fillId="0" borderId="0" xfId="0" applyFont="1" applyAlignment="1" applyProtection="1">
      <alignment horizontal="right"/>
      <protection locked="0"/>
    </xf>
    <xf numFmtId="0" fontId="19" fillId="0" borderId="0" xfId="0" applyFont="1" applyAlignment="1" applyProtection="1">
      <alignment horizontal="left"/>
      <protection locked="0"/>
    </xf>
    <xf numFmtId="0" fontId="43" fillId="0" borderId="2" xfId="0" applyFont="1" applyBorder="1" applyAlignment="1" applyProtection="1">
      <alignment horizontal="center" wrapText="1"/>
      <protection locked="0"/>
    </xf>
    <xf numFmtId="0" fontId="43" fillId="0" borderId="8" xfId="0" applyFont="1" applyBorder="1" applyAlignment="1" applyProtection="1">
      <alignment horizontal="center" wrapText="1"/>
      <protection locked="0"/>
    </xf>
    <xf numFmtId="0" fontId="0" fillId="0" borderId="9" xfId="0" applyBorder="1" applyAlignment="1">
      <alignment horizontal="center"/>
    </xf>
    <xf numFmtId="0" fontId="3"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Alignment="1">
      <alignment horizontal="justify" vertical="top" wrapText="1"/>
    </xf>
    <xf numFmtId="0" fontId="14" fillId="0" borderId="0" xfId="0" applyFont="1" applyBorder="1" applyAlignment="1">
      <alignment horizontal="justify" vertical="top" wrapText="1"/>
    </xf>
    <xf numFmtId="3" fontId="6" fillId="4" borderId="11" xfId="0" applyNumberFormat="1" applyFont="1" applyFill="1" applyBorder="1" applyAlignment="1" applyProtection="1">
      <alignment horizontal="left" vertical="center" wrapText="1"/>
      <protection locked="0"/>
    </xf>
    <xf numFmtId="3" fontId="6" fillId="4" borderId="13" xfId="0" applyNumberFormat="1" applyFont="1" applyFill="1" applyBorder="1" applyAlignment="1" applyProtection="1">
      <alignment horizontal="left" vertical="center" wrapText="1"/>
      <protection locked="0"/>
    </xf>
    <xf numFmtId="3" fontId="6" fillId="4" borderId="17" xfId="0" applyNumberFormat="1" applyFont="1" applyFill="1" applyBorder="1" applyAlignment="1" applyProtection="1">
      <alignment horizontal="left" vertical="center"/>
      <protection locked="0"/>
    </xf>
    <xf numFmtId="3" fontId="6" fillId="4" borderId="18" xfId="0" applyNumberFormat="1" applyFont="1" applyFill="1" applyBorder="1" applyAlignment="1" applyProtection="1">
      <alignment horizontal="left" vertical="center"/>
      <protection locked="0"/>
    </xf>
    <xf numFmtId="3" fontId="6" fillId="3" borderId="14" xfId="0" applyNumberFormat="1" applyFont="1" applyFill="1" applyBorder="1" applyAlignment="1" applyProtection="1">
      <alignment horizontal="left" vertical="center" wrapText="1"/>
      <protection locked="0"/>
    </xf>
    <xf numFmtId="3" fontId="6" fillId="3" borderId="16" xfId="0" applyNumberFormat="1" applyFont="1" applyFill="1" applyBorder="1" applyAlignment="1" applyProtection="1">
      <alignment horizontal="left" vertical="center" wrapText="1"/>
      <protection locked="0"/>
    </xf>
    <xf numFmtId="0" fontId="34" fillId="11" borderId="3" xfId="0" applyFont="1" applyFill="1" applyBorder="1" applyAlignment="1">
      <alignment horizontal="left" vertical="center" wrapText="1"/>
    </xf>
    <xf numFmtId="0" fontId="34" fillId="11" borderId="4" xfId="0" applyFont="1" applyFill="1" applyBorder="1" applyAlignment="1">
      <alignment horizontal="left" vertical="center" wrapText="1"/>
    </xf>
    <xf numFmtId="0" fontId="34" fillId="11" borderId="29" xfId="0" applyFont="1" applyFill="1" applyBorder="1" applyAlignment="1">
      <alignment horizontal="left" vertical="center" wrapText="1"/>
    </xf>
    <xf numFmtId="0" fontId="15" fillId="0" borderId="0" xfId="0" applyFont="1" applyAlignment="1">
      <alignment horizontal="right"/>
    </xf>
    <xf numFmtId="4" fontId="0" fillId="13" borderId="36" xfId="0" applyNumberFormat="1" applyFill="1" applyBorder="1" applyAlignment="1">
      <alignment horizontal="center" vertical="center"/>
    </xf>
    <xf numFmtId="0" fontId="0" fillId="13" borderId="12" xfId="0" applyFill="1" applyBorder="1" applyAlignment="1">
      <alignment horizontal="center" vertical="center"/>
    </xf>
    <xf numFmtId="0" fontId="0" fillId="13" borderId="13" xfId="0" applyFill="1" applyBorder="1" applyAlignment="1">
      <alignment horizontal="center" vertical="center"/>
    </xf>
    <xf numFmtId="0" fontId="0" fillId="7" borderId="8" xfId="0" applyFill="1" applyBorder="1" applyAlignment="1">
      <alignment horizontal="center" vertical="center"/>
    </xf>
    <xf numFmtId="0" fontId="0" fillId="7" borderId="1" xfId="0" applyFill="1" applyBorder="1" applyAlignment="1">
      <alignment horizontal="center" vertical="center"/>
    </xf>
    <xf numFmtId="0" fontId="0" fillId="7" borderId="18" xfId="0" applyFill="1" applyBorder="1" applyAlignment="1">
      <alignment horizontal="center" vertical="center"/>
    </xf>
    <xf numFmtId="0" fontId="0" fillId="3" borderId="37" xfId="0" applyFill="1" applyBorder="1" applyAlignment="1">
      <alignment horizontal="center" vertical="center"/>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5" fillId="0" borderId="1" xfId="0" applyFont="1" applyFill="1" applyBorder="1" applyAlignment="1">
      <alignment horizontal="center"/>
    </xf>
    <xf numFmtId="0" fontId="18" fillId="0" borderId="0" xfId="0" applyFont="1" applyAlignment="1">
      <alignment horizontal="left"/>
    </xf>
    <xf numFmtId="0" fontId="28" fillId="4" borderId="17" xfId="0" applyFont="1" applyFill="1" applyBorder="1" applyAlignment="1">
      <alignment horizontal="left" vertical="center" wrapText="1"/>
    </xf>
    <xf numFmtId="0" fontId="2" fillId="0" borderId="18" xfId="0" applyFont="1" applyBorder="1" applyAlignment="1">
      <alignment horizontal="center" vertical="center" wrapText="1"/>
    </xf>
    <xf numFmtId="0" fontId="5" fillId="0" borderId="44" xfId="0" applyFont="1" applyFill="1" applyBorder="1" applyAlignment="1">
      <alignment wrapText="1"/>
    </xf>
    <xf numFmtId="0" fontId="19" fillId="0" borderId="0" xfId="0" applyFont="1" applyAlignment="1" applyProtection="1">
      <alignment horizontal="left"/>
    </xf>
    <xf numFmtId="0" fontId="24" fillId="11" borderId="2" xfId="0" applyFont="1" applyFill="1" applyBorder="1" applyAlignment="1" applyProtection="1">
      <alignment horizontal="left" vertical="center"/>
    </xf>
    <xf numFmtId="0" fontId="24" fillId="11" borderId="7" xfId="0" applyFont="1" applyFill="1" applyBorder="1" applyAlignment="1" applyProtection="1">
      <alignment horizontal="left" vertical="center"/>
    </xf>
    <xf numFmtId="0" fontId="24" fillId="11" borderId="8" xfId="0" applyFont="1" applyFill="1" applyBorder="1" applyAlignment="1" applyProtection="1">
      <alignment horizontal="left" vertical="center"/>
    </xf>
    <xf numFmtId="0" fontId="20" fillId="0" borderId="50" xfId="0" applyFont="1" applyBorder="1" applyAlignment="1">
      <alignment horizontal="center" wrapText="1"/>
    </xf>
    <xf numFmtId="0" fontId="20" fillId="0" borderId="26" xfId="0" applyFont="1" applyBorder="1" applyAlignment="1">
      <alignment horizontal="center" wrapText="1"/>
    </xf>
    <xf numFmtId="0" fontId="20" fillId="0" borderId="36" xfId="0" applyFont="1" applyBorder="1" applyAlignment="1">
      <alignment horizontal="center" wrapText="1"/>
    </xf>
    <xf numFmtId="0" fontId="20" fillId="0" borderId="2" xfId="0" applyFont="1" applyBorder="1" applyAlignment="1">
      <alignment horizontal="center" wrapText="1"/>
    </xf>
    <xf numFmtId="0" fontId="20" fillId="0" borderId="7" xfId="0" applyFont="1" applyBorder="1" applyAlignment="1">
      <alignment horizontal="center" wrapText="1"/>
    </xf>
    <xf numFmtId="0" fontId="20" fillId="0" borderId="8" xfId="0" applyFont="1" applyBorder="1" applyAlignment="1">
      <alignment horizontal="center" wrapText="1"/>
    </xf>
    <xf numFmtId="0" fontId="9" fillId="0" borderId="2" xfId="0" applyFont="1" applyBorder="1" applyAlignment="1">
      <alignment horizontal="left" wrapText="1"/>
    </xf>
    <xf numFmtId="0" fontId="9" fillId="0" borderId="7" xfId="0" applyFont="1" applyBorder="1" applyAlignment="1">
      <alignment horizontal="left" wrapText="1"/>
    </xf>
    <xf numFmtId="0" fontId="9" fillId="0" borderId="8" xfId="0" applyFont="1" applyBorder="1" applyAlignment="1">
      <alignment horizontal="left" wrapText="1"/>
    </xf>
    <xf numFmtId="0" fontId="5" fillId="0" borderId="52" xfId="0" applyFont="1" applyBorder="1" applyAlignment="1">
      <alignment horizontal="center" vertical="center"/>
    </xf>
    <xf numFmtId="0" fontId="5" fillId="0" borderId="44" xfId="0" applyFont="1" applyBorder="1" applyAlignment="1">
      <alignment horizontal="center" vertical="center"/>
    </xf>
    <xf numFmtId="0" fontId="3" fillId="0" borderId="2" xfId="0" applyFont="1" applyBorder="1" applyAlignment="1" applyProtection="1">
      <alignment horizontal="left" wrapText="1"/>
    </xf>
    <xf numFmtId="0" fontId="3" fillId="0" borderId="7" xfId="0" applyFont="1" applyBorder="1" applyAlignment="1" applyProtection="1">
      <alignment horizontal="left" wrapText="1"/>
    </xf>
    <xf numFmtId="0" fontId="3" fillId="0" borderId="8" xfId="0" applyFont="1" applyBorder="1" applyAlignment="1" applyProtection="1">
      <alignment horizontal="left" wrapText="1"/>
    </xf>
    <xf numFmtId="0" fontId="5" fillId="0" borderId="2" xfId="0" applyFont="1" applyBorder="1" applyAlignment="1">
      <alignment horizontal="left"/>
    </xf>
    <xf numFmtId="0" fontId="5" fillId="0" borderId="7" xfId="0" applyFont="1" applyBorder="1" applyAlignment="1">
      <alignment horizontal="left"/>
    </xf>
    <xf numFmtId="0" fontId="5" fillId="0" borderId="8" xfId="0" applyFont="1" applyBorder="1" applyAlignment="1">
      <alignment horizontal="left"/>
    </xf>
    <xf numFmtId="0" fontId="5" fillId="0" borderId="1" xfId="0" applyFont="1" applyBorder="1" applyAlignment="1">
      <alignment horizontal="center" vertical="center"/>
    </xf>
    <xf numFmtId="0" fontId="67" fillId="0" borderId="1" xfId="0" applyFont="1" applyBorder="1" applyAlignment="1">
      <alignment horizontal="center" vertical="center"/>
    </xf>
    <xf numFmtId="0" fontId="52" fillId="11" borderId="3" xfId="0" applyFont="1" applyFill="1" applyBorder="1" applyAlignment="1">
      <alignment horizontal="left"/>
    </xf>
    <xf numFmtId="0" fontId="52" fillId="11" borderId="4" xfId="0" applyFont="1" applyFill="1" applyBorder="1" applyAlignment="1">
      <alignment horizontal="left"/>
    </xf>
    <xf numFmtId="0" fontId="52" fillId="11" borderId="29" xfId="0" applyFont="1" applyFill="1" applyBorder="1" applyAlignment="1">
      <alignment horizontal="left"/>
    </xf>
    <xf numFmtId="0" fontId="52" fillId="6" borderId="3" xfId="0" applyFont="1" applyFill="1" applyBorder="1" applyAlignment="1">
      <alignment horizontal="center" vertical="center" wrapText="1"/>
    </xf>
    <xf numFmtId="0" fontId="52" fillId="6" borderId="29" xfId="0" applyFont="1" applyFill="1" applyBorder="1" applyAlignment="1">
      <alignment horizontal="center" vertical="center" wrapText="1"/>
    </xf>
    <xf numFmtId="0" fontId="5" fillId="15" borderId="5" xfId="0" applyFont="1" applyFill="1" applyBorder="1" applyAlignment="1">
      <alignment horizontal="center" vertical="center"/>
    </xf>
    <xf numFmtId="0" fontId="20" fillId="0" borderId="50" xfId="0" applyFont="1" applyBorder="1" applyAlignment="1">
      <alignment horizontal="left" vertical="center" wrapText="1"/>
    </xf>
    <xf numFmtId="0" fontId="20" fillId="0" borderId="26" xfId="0" applyFont="1" applyBorder="1" applyAlignment="1">
      <alignment horizontal="left" vertical="center" wrapText="1"/>
    </xf>
    <xf numFmtId="0" fontId="20" fillId="0" borderId="36" xfId="0" applyFont="1" applyBorder="1" applyAlignment="1">
      <alignment horizontal="left" vertical="center" wrapText="1"/>
    </xf>
    <xf numFmtId="0" fontId="52" fillId="6" borderId="3" xfId="0" applyFont="1" applyFill="1" applyBorder="1" applyAlignment="1">
      <alignment horizontal="left" vertical="center" wrapText="1"/>
    </xf>
    <xf numFmtId="0" fontId="52" fillId="6" borderId="4" xfId="0" applyFont="1" applyFill="1" applyBorder="1" applyAlignment="1">
      <alignment horizontal="left" vertical="center" wrapText="1"/>
    </xf>
    <xf numFmtId="0" fontId="52" fillId="6" borderId="29" xfId="0" applyFont="1" applyFill="1" applyBorder="1" applyAlignment="1">
      <alignment horizontal="left" vertical="center" wrapText="1"/>
    </xf>
    <xf numFmtId="0" fontId="20" fillId="0" borderId="50" xfId="0" applyFont="1" applyBorder="1" applyAlignment="1">
      <alignment horizontal="left" wrapText="1"/>
    </xf>
    <xf numFmtId="0" fontId="20" fillId="0" borderId="26" xfId="0" applyFont="1" applyBorder="1" applyAlignment="1">
      <alignment horizontal="left" wrapText="1"/>
    </xf>
    <xf numFmtId="0" fontId="20" fillId="0" borderId="36" xfId="0" applyFont="1" applyBorder="1" applyAlignment="1">
      <alignment horizontal="left" wrapText="1"/>
    </xf>
    <xf numFmtId="0" fontId="52" fillId="6" borderId="4" xfId="0" applyFont="1" applyFill="1" applyBorder="1" applyAlignment="1">
      <alignment horizontal="center" vertical="center" wrapText="1"/>
    </xf>
    <xf numFmtId="0" fontId="52" fillId="6" borderId="2" xfId="0" applyFont="1" applyFill="1" applyBorder="1" applyAlignment="1">
      <alignment horizontal="left" vertical="center" wrapText="1"/>
    </xf>
    <xf numFmtId="0" fontId="52" fillId="6" borderId="7" xfId="0" applyFont="1" applyFill="1" applyBorder="1" applyAlignment="1">
      <alignment horizontal="left" vertical="center" wrapText="1"/>
    </xf>
    <xf numFmtId="0" fontId="38" fillId="0" borderId="34" xfId="0" applyFont="1" applyBorder="1" applyAlignment="1">
      <alignment horizontal="left" vertical="center" wrapText="1"/>
    </xf>
    <xf numFmtId="0" fontId="38" fillId="0" borderId="4" xfId="0" applyFont="1" applyBorder="1" applyAlignment="1">
      <alignment horizontal="left" vertical="center" wrapText="1"/>
    </xf>
    <xf numFmtId="0" fontId="38" fillId="0" borderId="51" xfId="0" applyFont="1" applyBorder="1" applyAlignment="1">
      <alignment horizontal="left" vertical="center" wrapText="1"/>
    </xf>
    <xf numFmtId="164" fontId="38" fillId="13" borderId="34" xfId="0" applyNumberFormat="1" applyFont="1" applyFill="1" applyBorder="1" applyAlignment="1">
      <alignment horizontal="center" vertical="center" wrapText="1"/>
    </xf>
    <xf numFmtId="164" fontId="38" fillId="13" borderId="4" xfId="0" applyNumberFormat="1" applyFont="1" applyFill="1" applyBorder="1" applyAlignment="1">
      <alignment horizontal="center" vertical="center" wrapText="1"/>
    </xf>
    <xf numFmtId="164" fontId="38" fillId="13" borderId="51" xfId="0" applyNumberFormat="1" applyFont="1" applyFill="1" applyBorder="1" applyAlignment="1">
      <alignment horizontal="center" vertical="center" wrapText="1"/>
    </xf>
  </cellXfs>
  <cellStyles count="3">
    <cellStyle name="Hypertextové prepojenie" xfId="1" builtinId="8"/>
    <cellStyle name="Normálna" xfId="0" builtinId="0"/>
    <cellStyle name="Normálna 2" xfId="2"/>
  </cellStyles>
  <dxfs count="4">
    <dxf>
      <font>
        <b/>
        <i val="0"/>
        <strike val="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3</xdr:col>
      <xdr:colOff>0</xdr:colOff>
      <xdr:row>3</xdr:row>
      <xdr:rowOff>0</xdr:rowOff>
    </xdr:from>
    <xdr:to>
      <xdr:col>5</xdr:col>
      <xdr:colOff>390525</xdr:colOff>
      <xdr:row>3</xdr:row>
      <xdr:rowOff>0</xdr:rowOff>
    </xdr:to>
    <xdr:grpSp>
      <xdr:nvGrpSpPr>
        <xdr:cNvPr id="3" name="Skupina 2">
          <a:extLst>
            <a:ext uri="{FF2B5EF4-FFF2-40B4-BE49-F238E27FC236}">
              <a16:creationId xmlns:a16="http://schemas.microsoft.com/office/drawing/2014/main" xmlns="" id="{00000000-0008-0000-0000-000003000000}"/>
            </a:ext>
          </a:extLst>
        </xdr:cNvPr>
        <xdr:cNvGrpSpPr>
          <a:grpSpLocks/>
        </xdr:cNvGrpSpPr>
      </xdr:nvGrpSpPr>
      <xdr:grpSpPr bwMode="auto">
        <a:xfrm>
          <a:off x="5116286" y="571500"/>
          <a:ext cx="1751239" cy="0"/>
          <a:chOff x="0" y="0"/>
          <a:chExt cx="5643349" cy="375313"/>
        </a:xfrm>
      </xdr:grpSpPr>
      <xdr:pic>
        <xdr:nvPicPr>
          <xdr:cNvPr id="5" name="Obrázok 3" descr="logoOPKZPppt.jpg">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119"/>
            <a:ext cx="1801504" cy="341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Obrázok 4" descr="C:\Users\ruzickova\AppData\Local\Microsoft\Windows\Temporary Internet Files\Content.Word\EU-EFRR-HORIZ-COLOR.JPG">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67636" y="0"/>
            <a:ext cx="2204113" cy="37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Obrázok 5" descr="SZSRppt.jpg">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36275" y="13648"/>
            <a:ext cx="307074" cy="3480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Obrázok 6" descr="nove_logo_SIEA">
            <a:extLst>
              <a:ext uri="{FF2B5EF4-FFF2-40B4-BE49-F238E27FC236}">
                <a16:creationId xmlns:a16="http://schemas.microsoft.com/office/drawing/2014/main" xmlns="" id="{00000000-0008-0000-00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524233" y="13648"/>
            <a:ext cx="518615" cy="3480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408214</xdr:colOff>
      <xdr:row>1</xdr:row>
      <xdr:rowOff>95251</xdr:rowOff>
    </xdr:from>
    <xdr:to>
      <xdr:col>9</xdr:col>
      <xdr:colOff>0</xdr:colOff>
      <xdr:row>4</xdr:row>
      <xdr:rowOff>95250</xdr:rowOff>
    </xdr:to>
    <xdr:grpSp>
      <xdr:nvGrpSpPr>
        <xdr:cNvPr id="14" name="Skupina 13">
          <a:extLst>
            <a:ext uri="{FF2B5EF4-FFF2-40B4-BE49-F238E27FC236}">
              <a16:creationId xmlns:a16="http://schemas.microsoft.com/office/drawing/2014/main" xmlns="" id="{00000000-0008-0000-0000-00000E000000}"/>
            </a:ext>
          </a:extLst>
        </xdr:cNvPr>
        <xdr:cNvGrpSpPr/>
      </xdr:nvGrpSpPr>
      <xdr:grpSpPr>
        <a:xfrm>
          <a:off x="870857" y="285751"/>
          <a:ext cx="9865179" cy="571499"/>
          <a:chOff x="0" y="0"/>
          <a:chExt cx="5834418" cy="388962"/>
        </a:xfrm>
      </xdr:grpSpPr>
      <xdr:pic>
        <xdr:nvPicPr>
          <xdr:cNvPr id="15" name="Obrázok 14" descr="logoOPKZPppt.jpg">
            <a:extLst>
              <a:ext uri="{FF2B5EF4-FFF2-40B4-BE49-F238E27FC236}">
                <a16:creationId xmlns:a16="http://schemas.microsoft.com/office/drawing/2014/main" xmlns="" id="{00000000-0008-0000-0000-00000F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7296"/>
            <a:ext cx="1910686" cy="361666"/>
          </a:xfrm>
          <a:prstGeom prst="rect">
            <a:avLst/>
          </a:prstGeom>
          <a:noFill/>
          <a:ln>
            <a:noFill/>
          </a:ln>
        </xdr:spPr>
      </xdr:pic>
      <xdr:pic>
        <xdr:nvPicPr>
          <xdr:cNvPr id="16" name="Obrázok 15" descr="C:\Users\ruzickova\AppData\Local\Microsoft\Windows\Temporary Internet Files\Content.Word\EU-EFRR-HORIZ-COLOR.JPG">
            <a:extLst>
              <a:ext uri="{FF2B5EF4-FFF2-40B4-BE49-F238E27FC236}">
                <a16:creationId xmlns:a16="http://schemas.microsoft.com/office/drawing/2014/main" xmlns="" id="{00000000-0008-0000-0000-00001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1283" y="27296"/>
            <a:ext cx="2074460" cy="354842"/>
          </a:xfrm>
          <a:prstGeom prst="rect">
            <a:avLst/>
          </a:prstGeom>
          <a:noFill/>
          <a:ln>
            <a:noFill/>
          </a:ln>
        </xdr:spPr>
      </xdr:pic>
      <xdr:pic>
        <xdr:nvPicPr>
          <xdr:cNvPr id="18" name="Obrázok 17" descr="SZSRppt.jpg">
            <a:extLst>
              <a:ext uri="{FF2B5EF4-FFF2-40B4-BE49-F238E27FC236}">
                <a16:creationId xmlns:a16="http://schemas.microsoft.com/office/drawing/2014/main" xmlns="" id="{00000000-0008-0000-0000-000012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27343" y="27296"/>
            <a:ext cx="307075" cy="348018"/>
          </a:xfrm>
          <a:prstGeom prst="rect">
            <a:avLst/>
          </a:prstGeom>
          <a:noFill/>
          <a:ln>
            <a:noFill/>
          </a:ln>
        </xdr:spPr>
      </xdr:pic>
      <xdr:pic>
        <xdr:nvPicPr>
          <xdr:cNvPr id="19" name="Obrázok 18" descr="C:\Users\rakovska\AppData\Local\Microsoft\Windows\Temporary Internet Files\Content.Word\Nový obrázok.bmp">
            <a:extLst>
              <a:ext uri="{FF2B5EF4-FFF2-40B4-BE49-F238E27FC236}">
                <a16:creationId xmlns:a16="http://schemas.microsoft.com/office/drawing/2014/main" xmlns="" id="{00000000-0008-0000-0000-00001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80931" y="0"/>
            <a:ext cx="805218" cy="382138"/>
          </a:xfrm>
          <a:prstGeom prst="rect">
            <a:avLst/>
          </a:prstGeom>
          <a:noFill/>
          <a:ln>
            <a:noFill/>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0</xdr:rowOff>
    </xdr:from>
    <xdr:to>
      <xdr:col>4</xdr:col>
      <xdr:colOff>3316940</xdr:colOff>
      <xdr:row>6</xdr:row>
      <xdr:rowOff>11206</xdr:rowOff>
    </xdr:to>
    <xdr:grpSp>
      <xdr:nvGrpSpPr>
        <xdr:cNvPr id="10" name="Skupina 9">
          <a:extLst>
            <a:ext uri="{FF2B5EF4-FFF2-40B4-BE49-F238E27FC236}">
              <a16:creationId xmlns:a16="http://schemas.microsoft.com/office/drawing/2014/main" xmlns="" id="{00000000-0008-0000-0100-00000A000000}"/>
            </a:ext>
          </a:extLst>
        </xdr:cNvPr>
        <xdr:cNvGrpSpPr/>
      </xdr:nvGrpSpPr>
      <xdr:grpSpPr>
        <a:xfrm>
          <a:off x="0" y="571500"/>
          <a:ext cx="9805146" cy="582706"/>
          <a:chOff x="0" y="0"/>
          <a:chExt cx="5834418" cy="388962"/>
        </a:xfrm>
      </xdr:grpSpPr>
      <xdr:pic>
        <xdr:nvPicPr>
          <xdr:cNvPr id="11" name="Obrázok 10" descr="logoOPKZPppt.jpg">
            <a:extLst>
              <a:ext uri="{FF2B5EF4-FFF2-40B4-BE49-F238E27FC236}">
                <a16:creationId xmlns:a16="http://schemas.microsoft.com/office/drawing/2014/main" xmlns="" id="{00000000-0008-0000-01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7296"/>
            <a:ext cx="1910686" cy="361666"/>
          </a:xfrm>
          <a:prstGeom prst="rect">
            <a:avLst/>
          </a:prstGeom>
          <a:noFill/>
          <a:ln>
            <a:noFill/>
          </a:ln>
        </xdr:spPr>
      </xdr:pic>
      <xdr:pic>
        <xdr:nvPicPr>
          <xdr:cNvPr id="12" name="Obrázok 11" descr="C:\Users\ruzickova\AppData\Local\Microsoft\Windows\Temporary Internet Files\Content.Word\EU-EFRR-HORIZ-COLOR.JPG">
            <a:extLst>
              <a:ext uri="{FF2B5EF4-FFF2-40B4-BE49-F238E27FC236}">
                <a16:creationId xmlns:a16="http://schemas.microsoft.com/office/drawing/2014/main" xmlns="" id="{00000000-0008-0000-01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1283" y="27296"/>
            <a:ext cx="2074460" cy="354842"/>
          </a:xfrm>
          <a:prstGeom prst="rect">
            <a:avLst/>
          </a:prstGeom>
          <a:noFill/>
          <a:ln>
            <a:noFill/>
          </a:ln>
        </xdr:spPr>
      </xdr:pic>
      <xdr:pic>
        <xdr:nvPicPr>
          <xdr:cNvPr id="13" name="Obrázok 12" descr="SZSRppt.jpg">
            <a:extLst>
              <a:ext uri="{FF2B5EF4-FFF2-40B4-BE49-F238E27FC236}">
                <a16:creationId xmlns:a16="http://schemas.microsoft.com/office/drawing/2014/main" xmlns="" id="{00000000-0008-0000-0100-00000D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27343" y="27296"/>
            <a:ext cx="307075" cy="348018"/>
          </a:xfrm>
          <a:prstGeom prst="rect">
            <a:avLst/>
          </a:prstGeom>
          <a:noFill/>
          <a:ln>
            <a:noFill/>
          </a:ln>
        </xdr:spPr>
      </xdr:pic>
      <xdr:pic>
        <xdr:nvPicPr>
          <xdr:cNvPr id="14" name="Obrázok 13" descr="C:\Users\rakovska\AppData\Local\Microsoft\Windows\Temporary Internet Files\Content.Word\Nový obrázok.bmp">
            <a:extLst>
              <a:ext uri="{FF2B5EF4-FFF2-40B4-BE49-F238E27FC236}">
                <a16:creationId xmlns:a16="http://schemas.microsoft.com/office/drawing/2014/main" xmlns="" id="{00000000-0008-0000-0100-00000E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80931" y="0"/>
            <a:ext cx="805218" cy="382138"/>
          </a:xfrm>
          <a:prstGeom prst="rect">
            <a:avLst/>
          </a:prstGeom>
          <a:noFill/>
          <a:ln>
            <a:noFill/>
          </a:ln>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247650</xdr:colOff>
      <xdr:row>3</xdr:row>
      <xdr:rowOff>0</xdr:rowOff>
    </xdr:from>
    <xdr:to>
      <xdr:col>8</xdr:col>
      <xdr:colOff>1657350</xdr:colOff>
      <xdr:row>6</xdr:row>
      <xdr:rowOff>66675</xdr:rowOff>
    </xdr:to>
    <xdr:grpSp>
      <xdr:nvGrpSpPr>
        <xdr:cNvPr id="9" name="Skupina 8">
          <a:extLst>
            <a:ext uri="{FF2B5EF4-FFF2-40B4-BE49-F238E27FC236}">
              <a16:creationId xmlns:a16="http://schemas.microsoft.com/office/drawing/2014/main" xmlns="" id="{00000000-0008-0000-0200-000009000000}"/>
            </a:ext>
          </a:extLst>
        </xdr:cNvPr>
        <xdr:cNvGrpSpPr/>
      </xdr:nvGrpSpPr>
      <xdr:grpSpPr>
        <a:xfrm>
          <a:off x="247650" y="571500"/>
          <a:ext cx="7981950" cy="638175"/>
          <a:chOff x="0" y="0"/>
          <a:chExt cx="5834418" cy="388962"/>
        </a:xfrm>
      </xdr:grpSpPr>
      <xdr:pic>
        <xdr:nvPicPr>
          <xdr:cNvPr id="10" name="Obrázok 9" descr="logoOPKZPppt.jpg">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7296"/>
            <a:ext cx="1910686" cy="361666"/>
          </a:xfrm>
          <a:prstGeom prst="rect">
            <a:avLst/>
          </a:prstGeom>
          <a:noFill/>
          <a:ln>
            <a:noFill/>
          </a:ln>
        </xdr:spPr>
      </xdr:pic>
      <xdr:pic>
        <xdr:nvPicPr>
          <xdr:cNvPr id="11" name="Obrázok 10" descr="C:\Users\ruzickova\AppData\Local\Microsoft\Windows\Temporary Internet Files\Content.Word\EU-EFRR-HORIZ-COLOR.JPG">
            <a:extLst>
              <a:ext uri="{FF2B5EF4-FFF2-40B4-BE49-F238E27FC236}">
                <a16:creationId xmlns:a16="http://schemas.microsoft.com/office/drawing/2014/main" xmlns="" id="{00000000-0008-0000-02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1283" y="27296"/>
            <a:ext cx="2074460" cy="354842"/>
          </a:xfrm>
          <a:prstGeom prst="rect">
            <a:avLst/>
          </a:prstGeom>
          <a:noFill/>
          <a:ln>
            <a:noFill/>
          </a:ln>
        </xdr:spPr>
      </xdr:pic>
      <xdr:pic>
        <xdr:nvPicPr>
          <xdr:cNvPr id="12" name="Obrázok 11" descr="SZSRppt.jpg">
            <a:extLst>
              <a:ext uri="{FF2B5EF4-FFF2-40B4-BE49-F238E27FC236}">
                <a16:creationId xmlns:a16="http://schemas.microsoft.com/office/drawing/2014/main" xmlns="" id="{00000000-0008-0000-0200-00000C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27343" y="27296"/>
            <a:ext cx="307075" cy="348018"/>
          </a:xfrm>
          <a:prstGeom prst="rect">
            <a:avLst/>
          </a:prstGeom>
          <a:noFill/>
          <a:ln>
            <a:noFill/>
          </a:ln>
        </xdr:spPr>
      </xdr:pic>
      <xdr:pic>
        <xdr:nvPicPr>
          <xdr:cNvPr id="13" name="Obrázok 12" descr="C:\Users\rakovska\AppData\Local\Microsoft\Windows\Temporary Internet Files\Content.Word\Nový obrázok.bmp">
            <a:extLst>
              <a:ext uri="{FF2B5EF4-FFF2-40B4-BE49-F238E27FC236}">
                <a16:creationId xmlns:a16="http://schemas.microsoft.com/office/drawing/2014/main" xmlns="" id="{00000000-0008-0000-02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80931" y="0"/>
            <a:ext cx="805218" cy="382138"/>
          </a:xfrm>
          <a:prstGeom prst="rect">
            <a:avLst/>
          </a:prstGeom>
          <a:noFill/>
          <a:ln>
            <a:noFill/>
          </a:ln>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361950</xdr:colOff>
      <xdr:row>3</xdr:row>
      <xdr:rowOff>142875</xdr:rowOff>
    </xdr:from>
    <xdr:to>
      <xdr:col>4</xdr:col>
      <xdr:colOff>2571750</xdr:colOff>
      <xdr:row>7</xdr:row>
      <xdr:rowOff>9525</xdr:rowOff>
    </xdr:to>
    <xdr:grpSp>
      <xdr:nvGrpSpPr>
        <xdr:cNvPr id="10" name="Skupina 9">
          <a:extLst>
            <a:ext uri="{FF2B5EF4-FFF2-40B4-BE49-F238E27FC236}">
              <a16:creationId xmlns:a16="http://schemas.microsoft.com/office/drawing/2014/main" xmlns="" id="{00000000-0008-0000-0300-00000A000000}"/>
            </a:ext>
          </a:extLst>
        </xdr:cNvPr>
        <xdr:cNvGrpSpPr/>
      </xdr:nvGrpSpPr>
      <xdr:grpSpPr>
        <a:xfrm>
          <a:off x="361950" y="714375"/>
          <a:ext cx="9353550" cy="628650"/>
          <a:chOff x="0" y="0"/>
          <a:chExt cx="5834418" cy="388962"/>
        </a:xfrm>
      </xdr:grpSpPr>
      <xdr:pic>
        <xdr:nvPicPr>
          <xdr:cNvPr id="11" name="Obrázok 10" descr="logoOPKZPppt.jpg">
            <a:extLst>
              <a:ext uri="{FF2B5EF4-FFF2-40B4-BE49-F238E27FC236}">
                <a16:creationId xmlns:a16="http://schemas.microsoft.com/office/drawing/2014/main" xmlns="" id="{00000000-0008-0000-03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7296"/>
            <a:ext cx="1910686" cy="361666"/>
          </a:xfrm>
          <a:prstGeom prst="rect">
            <a:avLst/>
          </a:prstGeom>
          <a:noFill/>
          <a:ln>
            <a:noFill/>
          </a:ln>
        </xdr:spPr>
      </xdr:pic>
      <xdr:pic>
        <xdr:nvPicPr>
          <xdr:cNvPr id="12" name="Obrázok 11" descr="C:\Users\ruzickova\AppData\Local\Microsoft\Windows\Temporary Internet Files\Content.Word\EU-EFRR-HORIZ-COLOR.JPG">
            <a:extLst>
              <a:ext uri="{FF2B5EF4-FFF2-40B4-BE49-F238E27FC236}">
                <a16:creationId xmlns:a16="http://schemas.microsoft.com/office/drawing/2014/main" xmlns="" id="{00000000-0008-0000-03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1283" y="27296"/>
            <a:ext cx="2074460" cy="354842"/>
          </a:xfrm>
          <a:prstGeom prst="rect">
            <a:avLst/>
          </a:prstGeom>
          <a:noFill/>
          <a:ln>
            <a:noFill/>
          </a:ln>
        </xdr:spPr>
      </xdr:pic>
      <xdr:pic>
        <xdr:nvPicPr>
          <xdr:cNvPr id="13" name="Obrázok 12" descr="SZSRppt.jpg">
            <a:extLst>
              <a:ext uri="{FF2B5EF4-FFF2-40B4-BE49-F238E27FC236}">
                <a16:creationId xmlns:a16="http://schemas.microsoft.com/office/drawing/2014/main" xmlns="" id="{00000000-0008-0000-0300-00000D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27343" y="27296"/>
            <a:ext cx="307075" cy="348018"/>
          </a:xfrm>
          <a:prstGeom prst="rect">
            <a:avLst/>
          </a:prstGeom>
          <a:noFill/>
          <a:ln>
            <a:noFill/>
          </a:ln>
        </xdr:spPr>
      </xdr:pic>
      <xdr:pic>
        <xdr:nvPicPr>
          <xdr:cNvPr id="14" name="Obrázok 13" descr="C:\Users\rakovska\AppData\Local\Microsoft\Windows\Temporary Internet Files\Content.Word\Nový obrázok.bmp">
            <a:extLst>
              <a:ext uri="{FF2B5EF4-FFF2-40B4-BE49-F238E27FC236}">
                <a16:creationId xmlns:a16="http://schemas.microsoft.com/office/drawing/2014/main" xmlns="" id="{00000000-0008-0000-0300-00000E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80931" y="0"/>
            <a:ext cx="805218" cy="382138"/>
          </a:xfrm>
          <a:prstGeom prst="rect">
            <a:avLst/>
          </a:prstGeom>
          <a:noFill/>
          <a:ln>
            <a:noFill/>
          </a:ln>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24848</xdr:rowOff>
    </xdr:from>
    <xdr:to>
      <xdr:col>6</xdr:col>
      <xdr:colOff>381000</xdr:colOff>
      <xdr:row>6</xdr:row>
      <xdr:rowOff>8282</xdr:rowOff>
    </xdr:to>
    <xdr:grpSp>
      <xdr:nvGrpSpPr>
        <xdr:cNvPr id="10" name="Skupina 9">
          <a:extLst>
            <a:ext uri="{FF2B5EF4-FFF2-40B4-BE49-F238E27FC236}">
              <a16:creationId xmlns:a16="http://schemas.microsoft.com/office/drawing/2014/main" xmlns="" id="{00000000-0008-0000-0400-00000A000000}"/>
            </a:ext>
          </a:extLst>
        </xdr:cNvPr>
        <xdr:cNvGrpSpPr/>
      </xdr:nvGrpSpPr>
      <xdr:grpSpPr>
        <a:xfrm>
          <a:off x="0" y="389283"/>
          <a:ext cx="9558130" cy="712303"/>
          <a:chOff x="0" y="0"/>
          <a:chExt cx="5834418" cy="388962"/>
        </a:xfrm>
      </xdr:grpSpPr>
      <xdr:pic>
        <xdr:nvPicPr>
          <xdr:cNvPr id="11" name="Obrázok 10" descr="logoOPKZPppt.jpg">
            <a:extLst>
              <a:ext uri="{FF2B5EF4-FFF2-40B4-BE49-F238E27FC236}">
                <a16:creationId xmlns:a16="http://schemas.microsoft.com/office/drawing/2014/main" xmlns="" id="{00000000-0008-0000-04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7296"/>
            <a:ext cx="1910686" cy="361666"/>
          </a:xfrm>
          <a:prstGeom prst="rect">
            <a:avLst/>
          </a:prstGeom>
          <a:noFill/>
          <a:ln>
            <a:noFill/>
          </a:ln>
        </xdr:spPr>
      </xdr:pic>
      <xdr:pic>
        <xdr:nvPicPr>
          <xdr:cNvPr id="12" name="Obrázok 11" descr="C:\Users\ruzickova\AppData\Local\Microsoft\Windows\Temporary Internet Files\Content.Word\EU-EFRR-HORIZ-COLOR.JPG">
            <a:extLst>
              <a:ext uri="{FF2B5EF4-FFF2-40B4-BE49-F238E27FC236}">
                <a16:creationId xmlns:a16="http://schemas.microsoft.com/office/drawing/2014/main" xmlns="" id="{00000000-0008-0000-04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1283" y="27296"/>
            <a:ext cx="2074460" cy="354842"/>
          </a:xfrm>
          <a:prstGeom prst="rect">
            <a:avLst/>
          </a:prstGeom>
          <a:noFill/>
          <a:ln>
            <a:noFill/>
          </a:ln>
        </xdr:spPr>
      </xdr:pic>
      <xdr:pic>
        <xdr:nvPicPr>
          <xdr:cNvPr id="13" name="Obrázok 12" descr="SZSRppt.jpg">
            <a:extLst>
              <a:ext uri="{FF2B5EF4-FFF2-40B4-BE49-F238E27FC236}">
                <a16:creationId xmlns:a16="http://schemas.microsoft.com/office/drawing/2014/main" xmlns="" id="{00000000-0008-0000-0400-00000D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27343" y="27296"/>
            <a:ext cx="307075" cy="348018"/>
          </a:xfrm>
          <a:prstGeom prst="rect">
            <a:avLst/>
          </a:prstGeom>
          <a:noFill/>
          <a:ln>
            <a:noFill/>
          </a:ln>
        </xdr:spPr>
      </xdr:pic>
      <xdr:pic>
        <xdr:nvPicPr>
          <xdr:cNvPr id="14" name="Obrázok 13" descr="C:\Users\rakovska\AppData\Local\Microsoft\Windows\Temporary Internet Files\Content.Word\Nový obrázok.bmp">
            <a:extLst>
              <a:ext uri="{FF2B5EF4-FFF2-40B4-BE49-F238E27FC236}">
                <a16:creationId xmlns:a16="http://schemas.microsoft.com/office/drawing/2014/main" xmlns="" id="{00000000-0008-0000-0400-00000E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80931" y="0"/>
            <a:ext cx="805218" cy="382138"/>
          </a:xfrm>
          <a:prstGeom prst="rect">
            <a:avLst/>
          </a:prstGeom>
          <a:noFill/>
          <a:ln>
            <a:noFill/>
          </a:ln>
        </xdr:spPr>
      </xdr:pic>
    </xdr:grp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X547"/>
  <sheetViews>
    <sheetView tabSelected="1" view="pageBreakPreview" topLeftCell="A514" zoomScale="70" zoomScaleNormal="80" zoomScaleSheetLayoutView="70" workbookViewId="0">
      <selection activeCell="G178" sqref="G178"/>
    </sheetView>
  </sheetViews>
  <sheetFormatPr defaultRowHeight="15" x14ac:dyDescent="0.25"/>
  <cols>
    <col min="1" max="1" width="7" customWidth="1"/>
    <col min="2" max="2" width="49" customWidth="1"/>
    <col min="3" max="3" width="20.7109375" customWidth="1"/>
    <col min="4" max="4" width="8.7109375" style="25" customWidth="1"/>
    <col min="5" max="5" width="11.5703125" style="9" customWidth="1"/>
    <col min="6" max="6" width="13.42578125" style="9" customWidth="1"/>
    <col min="7" max="8" width="16.5703125" style="9" customWidth="1"/>
    <col min="9" max="9" width="17.42578125" style="9" customWidth="1"/>
    <col min="10" max="10" width="16" hidden="1" customWidth="1"/>
    <col min="11" max="11" width="255.7109375" hidden="1" customWidth="1"/>
    <col min="12" max="21" width="9.140625" hidden="1" customWidth="1"/>
    <col min="22" max="31" width="9.140625" customWidth="1"/>
  </cols>
  <sheetData>
    <row r="1" spans="1:11" x14ac:dyDescent="0.25">
      <c r="D1" s="39"/>
    </row>
    <row r="2" spans="1:11" x14ac:dyDescent="0.25">
      <c r="B2" s="147"/>
      <c r="C2" s="147"/>
      <c r="D2" s="147"/>
      <c r="E2" s="147"/>
      <c r="F2" s="147"/>
      <c r="G2" s="147"/>
      <c r="H2" s="147"/>
      <c r="I2" s="147"/>
    </row>
    <row r="3" spans="1:11" x14ac:dyDescent="0.25">
      <c r="B3" s="66"/>
      <c r="C3" s="66"/>
      <c r="D3" s="66"/>
      <c r="E3" s="66"/>
      <c r="F3" s="66"/>
      <c r="G3" s="66"/>
      <c r="H3" s="66"/>
      <c r="I3" s="66"/>
    </row>
    <row r="4" spans="1:11" x14ac:dyDescent="0.25">
      <c r="D4" s="39"/>
    </row>
    <row r="5" spans="1:11" x14ac:dyDescent="0.25">
      <c r="D5" s="39"/>
    </row>
    <row r="6" spans="1:11" x14ac:dyDescent="0.25">
      <c r="B6" s="149" t="s">
        <v>2</v>
      </c>
      <c r="C6" s="149"/>
      <c r="D6" s="149"/>
      <c r="E6" s="149"/>
      <c r="F6" s="149"/>
      <c r="G6" s="149"/>
      <c r="H6" s="149"/>
      <c r="I6" s="149"/>
    </row>
    <row r="7" spans="1:11" ht="20.25" x14ac:dyDescent="0.3">
      <c r="B7" s="42"/>
      <c r="C7" s="42"/>
      <c r="D7" s="42"/>
      <c r="E7" s="42"/>
      <c r="F7" s="42"/>
      <c r="G7" s="42"/>
      <c r="H7" s="111"/>
      <c r="I7" s="42"/>
      <c r="K7" s="10"/>
    </row>
    <row r="8" spans="1:11" x14ac:dyDescent="0.25">
      <c r="B8" s="49" t="s">
        <v>0</v>
      </c>
      <c r="C8" s="148" t="s">
        <v>145</v>
      </c>
      <c r="D8" s="148"/>
      <c r="E8" s="148"/>
      <c r="F8" s="148"/>
      <c r="G8" s="148"/>
      <c r="H8" s="148"/>
      <c r="I8" s="148"/>
      <c r="K8" s="76" t="s">
        <v>57</v>
      </c>
    </row>
    <row r="9" spans="1:11" x14ac:dyDescent="0.25">
      <c r="B9" s="49" t="s">
        <v>1</v>
      </c>
      <c r="C9" s="148" t="s">
        <v>146</v>
      </c>
      <c r="D9" s="148"/>
      <c r="E9" s="148"/>
      <c r="F9" s="148"/>
      <c r="G9" s="148"/>
      <c r="H9" s="148"/>
      <c r="I9" s="148"/>
      <c r="K9" s="10" t="s">
        <v>58</v>
      </c>
    </row>
    <row r="10" spans="1:11" hidden="1" x14ac:dyDescent="0.25">
      <c r="B10" s="107" t="s">
        <v>113</v>
      </c>
      <c r="C10" s="109">
        <v>0</v>
      </c>
      <c r="D10" s="108"/>
      <c r="E10" s="108"/>
      <c r="F10" s="108"/>
      <c r="G10" s="108"/>
      <c r="H10" s="108"/>
      <c r="I10" s="108"/>
      <c r="K10" s="10" t="s">
        <v>59</v>
      </c>
    </row>
    <row r="11" spans="1:11" ht="15.75" thickBot="1" x14ac:dyDescent="0.3">
      <c r="B11" s="1"/>
      <c r="C11" s="1"/>
      <c r="D11" s="26"/>
      <c r="E11" s="5"/>
      <c r="F11" s="5"/>
      <c r="G11" s="5"/>
      <c r="H11" s="5"/>
      <c r="I11" s="5"/>
      <c r="K11" s="10" t="s">
        <v>55</v>
      </c>
    </row>
    <row r="12" spans="1:11" ht="18.75" thickBot="1" x14ac:dyDescent="0.3">
      <c r="B12" s="167" t="s">
        <v>646</v>
      </c>
      <c r="C12" s="168"/>
      <c r="D12" s="168"/>
      <c r="E12" s="168"/>
      <c r="F12" s="168"/>
      <c r="G12" s="168"/>
      <c r="H12" s="168"/>
      <c r="I12" s="169"/>
      <c r="K12" s="10" t="s">
        <v>54</v>
      </c>
    </row>
    <row r="13" spans="1:11" x14ac:dyDescent="0.25">
      <c r="B13" s="150" t="s">
        <v>109</v>
      </c>
      <c r="C13" s="151"/>
      <c r="D13" s="151"/>
      <c r="E13" s="151"/>
      <c r="F13" s="151"/>
      <c r="G13" s="151"/>
      <c r="H13" s="151"/>
      <c r="I13" s="152"/>
    </row>
    <row r="14" spans="1:11" ht="38.25" x14ac:dyDescent="0.25">
      <c r="A14" s="125" t="s">
        <v>650</v>
      </c>
      <c r="B14" s="75" t="s">
        <v>3</v>
      </c>
      <c r="C14" s="31" t="s">
        <v>6</v>
      </c>
      <c r="D14" s="31" t="s">
        <v>4</v>
      </c>
      <c r="E14" s="31" t="s">
        <v>5</v>
      </c>
      <c r="F14" s="31" t="s">
        <v>37</v>
      </c>
      <c r="G14" s="31" t="s">
        <v>31</v>
      </c>
      <c r="H14" s="31" t="s">
        <v>51</v>
      </c>
      <c r="I14" s="32" t="s">
        <v>143</v>
      </c>
    </row>
    <row r="15" spans="1:11" x14ac:dyDescent="0.25">
      <c r="A15" s="126">
        <v>1</v>
      </c>
      <c r="B15" s="110" t="s">
        <v>157</v>
      </c>
      <c r="C15" s="121" t="s">
        <v>19</v>
      </c>
      <c r="D15" s="81" t="s">
        <v>171</v>
      </c>
      <c r="E15" s="122">
        <v>151.26</v>
      </c>
      <c r="F15" s="122">
        <v>1.1599999999999999</v>
      </c>
      <c r="G15" s="123">
        <f t="shared" ref="G15:G92" si="0">ROUND(E15*F15,2)</f>
        <v>175.46</v>
      </c>
      <c r="H15" s="128">
        <f t="shared" ref="H15:H78" si="1">ROUND(G15*1.2,2)</f>
        <v>210.55</v>
      </c>
      <c r="I15" s="129">
        <f t="shared" ref="I15:I92" si="2">ROUND((G15*20/100+G15)*(1-($C$10)),2)</f>
        <v>210.55</v>
      </c>
    </row>
    <row r="16" spans="1:11" ht="42.75" x14ac:dyDescent="0.25">
      <c r="A16" s="126">
        <v>2</v>
      </c>
      <c r="B16" s="110" t="s">
        <v>158</v>
      </c>
      <c r="C16" s="121" t="s">
        <v>19</v>
      </c>
      <c r="D16" s="81" t="s">
        <v>171</v>
      </c>
      <c r="E16" s="122">
        <v>127.8</v>
      </c>
      <c r="F16" s="122">
        <v>5.2</v>
      </c>
      <c r="G16" s="123">
        <f t="shared" si="0"/>
        <v>664.56</v>
      </c>
      <c r="H16" s="128">
        <f t="shared" si="1"/>
        <v>797.47</v>
      </c>
      <c r="I16" s="129">
        <f t="shared" si="2"/>
        <v>797.47</v>
      </c>
    </row>
    <row r="17" spans="1:9" ht="28.5" x14ac:dyDescent="0.25">
      <c r="A17" s="126">
        <v>3</v>
      </c>
      <c r="B17" s="110" t="s">
        <v>159</v>
      </c>
      <c r="C17" s="121" t="s">
        <v>19</v>
      </c>
      <c r="D17" s="81" t="s">
        <v>171</v>
      </c>
      <c r="E17" s="122">
        <v>854</v>
      </c>
      <c r="F17" s="122">
        <v>3.2</v>
      </c>
      <c r="G17" s="123">
        <f t="shared" si="0"/>
        <v>2732.8</v>
      </c>
      <c r="H17" s="128">
        <f t="shared" si="1"/>
        <v>3279.36</v>
      </c>
      <c r="I17" s="129">
        <f t="shared" si="2"/>
        <v>3279.36</v>
      </c>
    </row>
    <row r="18" spans="1:9" ht="28.5" x14ac:dyDescent="0.25">
      <c r="A18" s="126">
        <v>4</v>
      </c>
      <c r="B18" s="110" t="s">
        <v>160</v>
      </c>
      <c r="C18" s="121" t="s">
        <v>19</v>
      </c>
      <c r="D18" s="81" t="s">
        <v>171</v>
      </c>
      <c r="E18" s="122">
        <v>103</v>
      </c>
      <c r="F18" s="122">
        <v>33.15</v>
      </c>
      <c r="G18" s="123">
        <f t="shared" si="0"/>
        <v>3414.45</v>
      </c>
      <c r="H18" s="128">
        <f t="shared" si="1"/>
        <v>4097.34</v>
      </c>
      <c r="I18" s="129">
        <f t="shared" si="2"/>
        <v>4097.34</v>
      </c>
    </row>
    <row r="19" spans="1:9" ht="28.5" x14ac:dyDescent="0.25">
      <c r="A19" s="126">
        <v>5</v>
      </c>
      <c r="B19" s="110" t="s">
        <v>161</v>
      </c>
      <c r="C19" s="121" t="s">
        <v>19</v>
      </c>
      <c r="D19" s="81" t="s">
        <v>171</v>
      </c>
      <c r="E19" s="122">
        <v>19</v>
      </c>
      <c r="F19" s="122">
        <v>49.8</v>
      </c>
      <c r="G19" s="123">
        <f t="shared" si="0"/>
        <v>946.2</v>
      </c>
      <c r="H19" s="128">
        <f t="shared" si="1"/>
        <v>1135.44</v>
      </c>
      <c r="I19" s="129">
        <f t="shared" si="2"/>
        <v>1135.44</v>
      </c>
    </row>
    <row r="20" spans="1:9" ht="28.5" x14ac:dyDescent="0.25">
      <c r="A20" s="126">
        <v>6</v>
      </c>
      <c r="B20" s="110" t="s">
        <v>162</v>
      </c>
      <c r="C20" s="121" t="s">
        <v>19</v>
      </c>
      <c r="D20" s="81" t="s">
        <v>171</v>
      </c>
      <c r="E20" s="122">
        <v>108</v>
      </c>
      <c r="F20" s="122">
        <v>58.2</v>
      </c>
      <c r="G20" s="123">
        <f t="shared" si="0"/>
        <v>6285.6</v>
      </c>
      <c r="H20" s="128">
        <f t="shared" si="1"/>
        <v>7542.72</v>
      </c>
      <c r="I20" s="129">
        <f t="shared" si="2"/>
        <v>7542.72</v>
      </c>
    </row>
    <row r="21" spans="1:9" ht="28.5" x14ac:dyDescent="0.25">
      <c r="A21" s="126">
        <v>7</v>
      </c>
      <c r="B21" s="110" t="s">
        <v>163</v>
      </c>
      <c r="C21" s="121" t="s">
        <v>19</v>
      </c>
      <c r="D21" s="81" t="s">
        <v>171</v>
      </c>
      <c r="E21" s="122">
        <v>686</v>
      </c>
      <c r="F21" s="122">
        <v>42.8</v>
      </c>
      <c r="G21" s="123">
        <f t="shared" si="0"/>
        <v>29360.799999999999</v>
      </c>
      <c r="H21" s="128">
        <f t="shared" si="1"/>
        <v>35232.959999999999</v>
      </c>
      <c r="I21" s="129">
        <f t="shared" si="2"/>
        <v>35232.959999999999</v>
      </c>
    </row>
    <row r="22" spans="1:9" ht="28.5" x14ac:dyDescent="0.25">
      <c r="A22" s="126">
        <v>8</v>
      </c>
      <c r="B22" s="110" t="s">
        <v>164</v>
      </c>
      <c r="C22" s="121" t="s">
        <v>19</v>
      </c>
      <c r="D22" s="81" t="s">
        <v>171</v>
      </c>
      <c r="E22" s="122">
        <v>22</v>
      </c>
      <c r="F22" s="122">
        <v>44</v>
      </c>
      <c r="G22" s="123">
        <f t="shared" si="0"/>
        <v>968</v>
      </c>
      <c r="H22" s="128">
        <f t="shared" si="1"/>
        <v>1161.5999999999999</v>
      </c>
      <c r="I22" s="129">
        <f t="shared" si="2"/>
        <v>1161.5999999999999</v>
      </c>
    </row>
    <row r="23" spans="1:9" ht="28.5" x14ac:dyDescent="0.25">
      <c r="A23" s="126">
        <v>9</v>
      </c>
      <c r="B23" s="110" t="s">
        <v>165</v>
      </c>
      <c r="C23" s="121" t="s">
        <v>19</v>
      </c>
      <c r="D23" s="81" t="s">
        <v>171</v>
      </c>
      <c r="E23" s="122">
        <v>77.5</v>
      </c>
      <c r="F23" s="122">
        <v>31</v>
      </c>
      <c r="G23" s="123">
        <f t="shared" si="0"/>
        <v>2402.5</v>
      </c>
      <c r="H23" s="128">
        <f t="shared" si="1"/>
        <v>2883</v>
      </c>
      <c r="I23" s="129">
        <f t="shared" si="2"/>
        <v>2883</v>
      </c>
    </row>
    <row r="24" spans="1:9" x14ac:dyDescent="0.25">
      <c r="A24" s="126">
        <v>10</v>
      </c>
      <c r="B24" s="110" t="s">
        <v>166</v>
      </c>
      <c r="C24" s="121" t="s">
        <v>19</v>
      </c>
      <c r="D24" s="81" t="s">
        <v>172</v>
      </c>
      <c r="E24" s="122">
        <v>4</v>
      </c>
      <c r="F24" s="122">
        <v>98.8</v>
      </c>
      <c r="G24" s="123">
        <f t="shared" si="0"/>
        <v>395.2</v>
      </c>
      <c r="H24" s="128">
        <f t="shared" si="1"/>
        <v>474.24</v>
      </c>
      <c r="I24" s="129">
        <f t="shared" si="2"/>
        <v>474.24</v>
      </c>
    </row>
    <row r="25" spans="1:9" ht="28.5" x14ac:dyDescent="0.25">
      <c r="A25" s="126">
        <v>11</v>
      </c>
      <c r="B25" s="110" t="s">
        <v>167</v>
      </c>
      <c r="C25" s="121" t="s">
        <v>19</v>
      </c>
      <c r="D25" s="81" t="s">
        <v>173</v>
      </c>
      <c r="E25" s="122">
        <v>95</v>
      </c>
      <c r="F25" s="122">
        <v>14.8</v>
      </c>
      <c r="G25" s="123">
        <f t="shared" si="0"/>
        <v>1406</v>
      </c>
      <c r="H25" s="128">
        <f t="shared" si="1"/>
        <v>1687.2</v>
      </c>
      <c r="I25" s="129">
        <f t="shared" si="2"/>
        <v>1687.2</v>
      </c>
    </row>
    <row r="26" spans="1:9" ht="28.5" x14ac:dyDescent="0.25">
      <c r="A26" s="126">
        <v>12</v>
      </c>
      <c r="B26" s="110" t="s">
        <v>168</v>
      </c>
      <c r="C26" s="121" t="s">
        <v>19</v>
      </c>
      <c r="D26" s="81" t="s">
        <v>173</v>
      </c>
      <c r="E26" s="122">
        <v>122</v>
      </c>
      <c r="F26" s="122">
        <v>7.2</v>
      </c>
      <c r="G26" s="123">
        <f t="shared" si="0"/>
        <v>878.4</v>
      </c>
      <c r="H26" s="128">
        <f t="shared" si="1"/>
        <v>1054.08</v>
      </c>
      <c r="I26" s="129">
        <f t="shared" si="2"/>
        <v>1054.08</v>
      </c>
    </row>
    <row r="27" spans="1:9" x14ac:dyDescent="0.25">
      <c r="A27" s="126">
        <v>13</v>
      </c>
      <c r="B27" s="110" t="s">
        <v>169</v>
      </c>
      <c r="C27" s="121" t="s">
        <v>19</v>
      </c>
      <c r="D27" s="81" t="s">
        <v>173</v>
      </c>
      <c r="E27" s="122">
        <v>332</v>
      </c>
      <c r="F27" s="122">
        <v>5.5</v>
      </c>
      <c r="G27" s="123">
        <f t="shared" si="0"/>
        <v>1826</v>
      </c>
      <c r="H27" s="128">
        <f t="shared" si="1"/>
        <v>2191.1999999999998</v>
      </c>
      <c r="I27" s="129">
        <f t="shared" si="2"/>
        <v>2191.1999999999998</v>
      </c>
    </row>
    <row r="28" spans="1:9" x14ac:dyDescent="0.25">
      <c r="A28" s="126">
        <v>14</v>
      </c>
      <c r="B28" s="110" t="s">
        <v>170</v>
      </c>
      <c r="C28" s="121" t="s">
        <v>19</v>
      </c>
      <c r="D28" s="81" t="s">
        <v>173</v>
      </c>
      <c r="E28" s="122">
        <v>66.25</v>
      </c>
      <c r="F28" s="122">
        <v>5.5</v>
      </c>
      <c r="G28" s="123">
        <f t="shared" si="0"/>
        <v>364.38</v>
      </c>
      <c r="H28" s="128">
        <f t="shared" si="1"/>
        <v>437.26</v>
      </c>
      <c r="I28" s="129">
        <f t="shared" si="2"/>
        <v>437.26</v>
      </c>
    </row>
    <row r="29" spans="1:9" ht="28.5" x14ac:dyDescent="0.25">
      <c r="A29" s="126">
        <v>15</v>
      </c>
      <c r="B29" s="110" t="s">
        <v>174</v>
      </c>
      <c r="C29" s="121" t="s">
        <v>19</v>
      </c>
      <c r="D29" s="81" t="s">
        <v>171</v>
      </c>
      <c r="E29" s="122">
        <v>1104.26</v>
      </c>
      <c r="F29" s="122">
        <v>1.7</v>
      </c>
      <c r="G29" s="123">
        <f t="shared" si="0"/>
        <v>1877.24</v>
      </c>
      <c r="H29" s="128">
        <f t="shared" si="1"/>
        <v>2252.69</v>
      </c>
      <c r="I29" s="129">
        <f t="shared" si="2"/>
        <v>2252.69</v>
      </c>
    </row>
    <row r="30" spans="1:9" ht="28.5" x14ac:dyDescent="0.25">
      <c r="A30" s="126">
        <v>16</v>
      </c>
      <c r="B30" s="110" t="s">
        <v>175</v>
      </c>
      <c r="C30" s="121" t="s">
        <v>19</v>
      </c>
      <c r="D30" s="81" t="s">
        <v>171</v>
      </c>
      <c r="E30" s="122">
        <v>1104.26</v>
      </c>
      <c r="F30" s="122">
        <v>1.2</v>
      </c>
      <c r="G30" s="123">
        <f t="shared" si="0"/>
        <v>1325.11</v>
      </c>
      <c r="H30" s="128">
        <f t="shared" si="1"/>
        <v>1590.13</v>
      </c>
      <c r="I30" s="129">
        <f t="shared" si="2"/>
        <v>1590.13</v>
      </c>
    </row>
    <row r="31" spans="1:9" ht="28.5" x14ac:dyDescent="0.25">
      <c r="A31" s="126">
        <v>17</v>
      </c>
      <c r="B31" s="110" t="s">
        <v>176</v>
      </c>
      <c r="C31" s="121" t="s">
        <v>19</v>
      </c>
      <c r="D31" s="81" t="s">
        <v>171</v>
      </c>
      <c r="E31" s="122">
        <v>1104.26</v>
      </c>
      <c r="F31" s="122">
        <v>0.84</v>
      </c>
      <c r="G31" s="123">
        <f t="shared" si="0"/>
        <v>927.58</v>
      </c>
      <c r="H31" s="128">
        <f t="shared" si="1"/>
        <v>1113.0999999999999</v>
      </c>
      <c r="I31" s="129">
        <f t="shared" si="2"/>
        <v>1113.0999999999999</v>
      </c>
    </row>
    <row r="32" spans="1:9" ht="28.5" x14ac:dyDescent="0.25">
      <c r="A32" s="126">
        <v>18</v>
      </c>
      <c r="B32" s="110" t="s">
        <v>177</v>
      </c>
      <c r="C32" s="121" t="s">
        <v>19</v>
      </c>
      <c r="D32" s="81" t="s">
        <v>173</v>
      </c>
      <c r="E32" s="122">
        <v>4</v>
      </c>
      <c r="F32" s="122">
        <v>55</v>
      </c>
      <c r="G32" s="123">
        <f t="shared" si="0"/>
        <v>220</v>
      </c>
      <c r="H32" s="128">
        <f t="shared" si="1"/>
        <v>264</v>
      </c>
      <c r="I32" s="129">
        <f t="shared" si="2"/>
        <v>264</v>
      </c>
    </row>
    <row r="33" spans="1:9" ht="28.5" x14ac:dyDescent="0.25">
      <c r="A33" s="126">
        <v>19</v>
      </c>
      <c r="B33" s="110" t="s">
        <v>178</v>
      </c>
      <c r="C33" s="121" t="s">
        <v>19</v>
      </c>
      <c r="D33" s="81" t="s">
        <v>173</v>
      </c>
      <c r="E33" s="122">
        <v>4</v>
      </c>
      <c r="F33" s="122">
        <v>1.04</v>
      </c>
      <c r="G33" s="123">
        <f t="shared" si="0"/>
        <v>4.16</v>
      </c>
      <c r="H33" s="128">
        <f t="shared" si="1"/>
        <v>4.99</v>
      </c>
      <c r="I33" s="129">
        <f t="shared" si="2"/>
        <v>4.99</v>
      </c>
    </row>
    <row r="34" spans="1:9" ht="28.5" x14ac:dyDescent="0.25">
      <c r="A34" s="126">
        <v>20</v>
      </c>
      <c r="B34" s="110" t="s">
        <v>179</v>
      </c>
      <c r="C34" s="121" t="s">
        <v>19</v>
      </c>
      <c r="D34" s="81" t="s">
        <v>171</v>
      </c>
      <c r="E34" s="122">
        <v>816.75</v>
      </c>
      <c r="F34" s="122">
        <v>6.2</v>
      </c>
      <c r="G34" s="123">
        <f t="shared" si="0"/>
        <v>5063.8500000000004</v>
      </c>
      <c r="H34" s="128">
        <f t="shared" si="1"/>
        <v>6076.62</v>
      </c>
      <c r="I34" s="129">
        <f t="shared" si="2"/>
        <v>6076.62</v>
      </c>
    </row>
    <row r="35" spans="1:9" ht="28.5" x14ac:dyDescent="0.25">
      <c r="A35" s="126">
        <v>21</v>
      </c>
      <c r="B35" s="110" t="s">
        <v>180</v>
      </c>
      <c r="C35" s="121" t="s">
        <v>19</v>
      </c>
      <c r="D35" s="81" t="s">
        <v>171</v>
      </c>
      <c r="E35" s="122">
        <v>6.03</v>
      </c>
      <c r="F35" s="122">
        <v>3.8</v>
      </c>
      <c r="G35" s="123">
        <f t="shared" si="0"/>
        <v>22.91</v>
      </c>
      <c r="H35" s="128">
        <f t="shared" si="1"/>
        <v>27.49</v>
      </c>
      <c r="I35" s="129">
        <f t="shared" si="2"/>
        <v>27.49</v>
      </c>
    </row>
    <row r="36" spans="1:9" x14ac:dyDescent="0.25">
      <c r="A36" s="126">
        <v>22</v>
      </c>
      <c r="B36" s="120" t="s">
        <v>181</v>
      </c>
      <c r="C36" s="121" t="s">
        <v>19</v>
      </c>
      <c r="D36" s="81"/>
      <c r="E36" s="122"/>
      <c r="F36" s="122"/>
      <c r="G36" s="123">
        <f t="shared" si="0"/>
        <v>0</v>
      </c>
      <c r="H36" s="128">
        <f t="shared" si="1"/>
        <v>0</v>
      </c>
      <c r="I36" s="129">
        <f t="shared" si="2"/>
        <v>0</v>
      </c>
    </row>
    <row r="37" spans="1:9" ht="28.5" x14ac:dyDescent="0.25">
      <c r="A37" s="126">
        <v>23</v>
      </c>
      <c r="B37" s="110" t="s">
        <v>182</v>
      </c>
      <c r="C37" s="121" t="s">
        <v>19</v>
      </c>
      <c r="D37" s="81" t="s">
        <v>186</v>
      </c>
      <c r="E37" s="122">
        <v>0.73199999999999998</v>
      </c>
      <c r="F37" s="122">
        <v>10.07</v>
      </c>
      <c r="G37" s="123">
        <f t="shared" si="0"/>
        <v>7.37</v>
      </c>
      <c r="H37" s="128">
        <f t="shared" si="1"/>
        <v>8.84</v>
      </c>
      <c r="I37" s="129">
        <f t="shared" si="2"/>
        <v>8.84</v>
      </c>
    </row>
    <row r="38" spans="1:9" ht="28.5" x14ac:dyDescent="0.25">
      <c r="A38" s="126">
        <v>24</v>
      </c>
      <c r="B38" s="110" t="s">
        <v>183</v>
      </c>
      <c r="C38" s="121" t="s">
        <v>19</v>
      </c>
      <c r="D38" s="81" t="s">
        <v>186</v>
      </c>
      <c r="E38" s="122">
        <v>10.98</v>
      </c>
      <c r="F38" s="122">
        <v>0.31</v>
      </c>
      <c r="G38" s="123">
        <f t="shared" si="0"/>
        <v>3.4</v>
      </c>
      <c r="H38" s="128">
        <f t="shared" si="1"/>
        <v>4.08</v>
      </c>
      <c r="I38" s="129">
        <f t="shared" si="2"/>
        <v>4.08</v>
      </c>
    </row>
    <row r="39" spans="1:9" ht="28.5" x14ac:dyDescent="0.25">
      <c r="A39" s="126">
        <v>25</v>
      </c>
      <c r="B39" s="110" t="s">
        <v>184</v>
      </c>
      <c r="C39" s="121" t="s">
        <v>19</v>
      </c>
      <c r="D39" s="81" t="s">
        <v>186</v>
      </c>
      <c r="E39" s="122">
        <v>0.73199999999999998</v>
      </c>
      <c r="F39" s="122">
        <v>16.77</v>
      </c>
      <c r="G39" s="123">
        <f t="shared" si="0"/>
        <v>12.28</v>
      </c>
      <c r="H39" s="128">
        <f t="shared" si="1"/>
        <v>14.74</v>
      </c>
      <c r="I39" s="129">
        <f t="shared" si="2"/>
        <v>14.74</v>
      </c>
    </row>
    <row r="40" spans="1:9" ht="28.5" x14ac:dyDescent="0.25">
      <c r="A40" s="126">
        <v>26</v>
      </c>
      <c r="B40" s="110" t="s">
        <v>185</v>
      </c>
      <c r="C40" s="121" t="s">
        <v>19</v>
      </c>
      <c r="D40" s="81" t="s">
        <v>186</v>
      </c>
      <c r="E40" s="122">
        <v>22.422000000000001</v>
      </c>
      <c r="F40" s="122">
        <v>7.61</v>
      </c>
      <c r="G40" s="123">
        <f t="shared" si="0"/>
        <v>170.63</v>
      </c>
      <c r="H40" s="128">
        <f t="shared" si="1"/>
        <v>204.76</v>
      </c>
      <c r="I40" s="129">
        <f t="shared" si="2"/>
        <v>204.76</v>
      </c>
    </row>
    <row r="41" spans="1:9" ht="28.5" x14ac:dyDescent="0.25">
      <c r="A41" s="126">
        <v>27</v>
      </c>
      <c r="B41" s="110" t="s">
        <v>187</v>
      </c>
      <c r="C41" s="121" t="s">
        <v>19</v>
      </c>
      <c r="D41" s="81" t="s">
        <v>171</v>
      </c>
      <c r="E41" s="122">
        <v>107</v>
      </c>
      <c r="F41" s="122">
        <v>13</v>
      </c>
      <c r="G41" s="123">
        <f t="shared" si="0"/>
        <v>1391</v>
      </c>
      <c r="H41" s="128">
        <f t="shared" si="1"/>
        <v>1669.2</v>
      </c>
      <c r="I41" s="129">
        <f t="shared" si="2"/>
        <v>1669.2</v>
      </c>
    </row>
    <row r="42" spans="1:9" ht="28.5" x14ac:dyDescent="0.25">
      <c r="A42" s="126">
        <v>28</v>
      </c>
      <c r="B42" s="110" t="s">
        <v>188</v>
      </c>
      <c r="C42" s="121" t="s">
        <v>19</v>
      </c>
      <c r="D42" s="81" t="s">
        <v>171</v>
      </c>
      <c r="E42" s="122">
        <v>107</v>
      </c>
      <c r="F42" s="122">
        <v>1.01</v>
      </c>
      <c r="G42" s="123">
        <f t="shared" si="0"/>
        <v>108.07</v>
      </c>
      <c r="H42" s="128">
        <f t="shared" si="1"/>
        <v>129.68</v>
      </c>
      <c r="I42" s="129">
        <f t="shared" si="2"/>
        <v>129.68</v>
      </c>
    </row>
    <row r="43" spans="1:9" ht="28.5" x14ac:dyDescent="0.25">
      <c r="A43" s="126">
        <v>29</v>
      </c>
      <c r="B43" s="110" t="s">
        <v>189</v>
      </c>
      <c r="C43" s="121" t="s">
        <v>19</v>
      </c>
      <c r="D43" s="81" t="s">
        <v>186</v>
      </c>
      <c r="E43" s="122">
        <v>6.5000000000000002E-2</v>
      </c>
      <c r="F43" s="122">
        <v>45.55</v>
      </c>
      <c r="G43" s="123">
        <f t="shared" si="0"/>
        <v>2.96</v>
      </c>
      <c r="H43" s="128">
        <f t="shared" si="1"/>
        <v>3.55</v>
      </c>
      <c r="I43" s="129">
        <f t="shared" si="2"/>
        <v>3.55</v>
      </c>
    </row>
    <row r="44" spans="1:9" x14ac:dyDescent="0.25">
      <c r="A44" s="126">
        <v>30</v>
      </c>
      <c r="B44" s="110" t="s">
        <v>190</v>
      </c>
      <c r="C44" s="121" t="s">
        <v>19</v>
      </c>
      <c r="D44" s="81" t="s">
        <v>222</v>
      </c>
      <c r="E44" s="122">
        <v>56</v>
      </c>
      <c r="F44" s="122">
        <v>0.6</v>
      </c>
      <c r="G44" s="123">
        <f t="shared" si="0"/>
        <v>33.6</v>
      </c>
      <c r="H44" s="128">
        <f t="shared" si="1"/>
        <v>40.32</v>
      </c>
      <c r="I44" s="129">
        <f t="shared" si="2"/>
        <v>40.32</v>
      </c>
    </row>
    <row r="45" spans="1:9" ht="28.5" x14ac:dyDescent="0.25">
      <c r="A45" s="126">
        <v>31</v>
      </c>
      <c r="B45" s="110" t="s">
        <v>191</v>
      </c>
      <c r="C45" s="121" t="s">
        <v>19</v>
      </c>
      <c r="D45" s="81" t="s">
        <v>173</v>
      </c>
      <c r="E45" s="122">
        <v>11.5</v>
      </c>
      <c r="F45" s="122">
        <v>7.2</v>
      </c>
      <c r="G45" s="123">
        <f t="shared" si="0"/>
        <v>82.8</v>
      </c>
      <c r="H45" s="128">
        <f t="shared" si="1"/>
        <v>99.36</v>
      </c>
      <c r="I45" s="129">
        <f t="shared" si="2"/>
        <v>99.36</v>
      </c>
    </row>
    <row r="46" spans="1:9" x14ac:dyDescent="0.25">
      <c r="A46" s="126">
        <v>32</v>
      </c>
      <c r="B46" s="110" t="s">
        <v>192</v>
      </c>
      <c r="C46" s="121" t="s">
        <v>19</v>
      </c>
      <c r="D46" s="81" t="s">
        <v>173</v>
      </c>
      <c r="E46" s="122">
        <v>12</v>
      </c>
      <c r="F46" s="122">
        <v>3.8</v>
      </c>
      <c r="G46" s="123">
        <f t="shared" si="0"/>
        <v>45.6</v>
      </c>
      <c r="H46" s="128">
        <f t="shared" si="1"/>
        <v>54.72</v>
      </c>
      <c r="I46" s="129">
        <f t="shared" si="2"/>
        <v>54.72</v>
      </c>
    </row>
    <row r="47" spans="1:9" ht="28.5" x14ac:dyDescent="0.25">
      <c r="A47" s="126">
        <v>33</v>
      </c>
      <c r="B47" s="110" t="s">
        <v>193</v>
      </c>
      <c r="C47" s="121" t="s">
        <v>19</v>
      </c>
      <c r="D47" s="81" t="s">
        <v>222</v>
      </c>
      <c r="E47" s="122">
        <v>11</v>
      </c>
      <c r="F47" s="122">
        <v>1.8</v>
      </c>
      <c r="G47" s="123">
        <f t="shared" si="0"/>
        <v>19.8</v>
      </c>
      <c r="H47" s="128">
        <f t="shared" si="1"/>
        <v>23.76</v>
      </c>
      <c r="I47" s="129">
        <f t="shared" si="2"/>
        <v>23.76</v>
      </c>
    </row>
    <row r="48" spans="1:9" ht="28.5" x14ac:dyDescent="0.25">
      <c r="A48" s="126">
        <v>34</v>
      </c>
      <c r="B48" s="110" t="s">
        <v>194</v>
      </c>
      <c r="C48" s="121" t="s">
        <v>19</v>
      </c>
      <c r="D48" s="81" t="s">
        <v>222</v>
      </c>
      <c r="E48" s="122">
        <v>117</v>
      </c>
      <c r="F48" s="122">
        <v>2.85</v>
      </c>
      <c r="G48" s="123">
        <f t="shared" si="0"/>
        <v>333.45</v>
      </c>
      <c r="H48" s="128">
        <f t="shared" si="1"/>
        <v>400.14</v>
      </c>
      <c r="I48" s="129">
        <f t="shared" si="2"/>
        <v>400.14</v>
      </c>
    </row>
    <row r="49" spans="1:9" x14ac:dyDescent="0.25">
      <c r="A49" s="126">
        <v>35</v>
      </c>
      <c r="B49" s="110" t="s">
        <v>195</v>
      </c>
      <c r="C49" s="121" t="s">
        <v>19</v>
      </c>
      <c r="D49" s="81" t="s">
        <v>222</v>
      </c>
      <c r="E49" s="122">
        <v>35</v>
      </c>
      <c r="F49" s="122">
        <v>1.72</v>
      </c>
      <c r="G49" s="123">
        <f t="shared" si="0"/>
        <v>60.2</v>
      </c>
      <c r="H49" s="128">
        <f t="shared" si="1"/>
        <v>72.239999999999995</v>
      </c>
      <c r="I49" s="129">
        <f t="shared" si="2"/>
        <v>72.239999999999995</v>
      </c>
    </row>
    <row r="50" spans="1:9" ht="28.5" x14ac:dyDescent="0.25">
      <c r="A50" s="126">
        <v>36</v>
      </c>
      <c r="B50" s="110" t="s">
        <v>196</v>
      </c>
      <c r="C50" s="121" t="s">
        <v>19</v>
      </c>
      <c r="D50" s="81" t="s">
        <v>222</v>
      </c>
      <c r="E50" s="122">
        <v>7</v>
      </c>
      <c r="F50" s="122">
        <v>38</v>
      </c>
      <c r="G50" s="123">
        <f t="shared" si="0"/>
        <v>266</v>
      </c>
      <c r="H50" s="128">
        <f t="shared" si="1"/>
        <v>319.2</v>
      </c>
      <c r="I50" s="129">
        <f t="shared" si="2"/>
        <v>319.2</v>
      </c>
    </row>
    <row r="51" spans="1:9" x14ac:dyDescent="0.25">
      <c r="A51" s="126">
        <v>37</v>
      </c>
      <c r="B51" s="110" t="s">
        <v>197</v>
      </c>
      <c r="C51" s="121" t="s">
        <v>19</v>
      </c>
      <c r="D51" s="81" t="s">
        <v>222</v>
      </c>
      <c r="E51" s="122">
        <v>7</v>
      </c>
      <c r="F51" s="122">
        <v>3.06</v>
      </c>
      <c r="G51" s="123">
        <f t="shared" si="0"/>
        <v>21.42</v>
      </c>
      <c r="H51" s="128">
        <f t="shared" si="1"/>
        <v>25.7</v>
      </c>
      <c r="I51" s="129">
        <f t="shared" si="2"/>
        <v>25.7</v>
      </c>
    </row>
    <row r="52" spans="1:9" ht="28.5" x14ac:dyDescent="0.25">
      <c r="A52" s="126">
        <v>38</v>
      </c>
      <c r="B52" s="110" t="s">
        <v>198</v>
      </c>
      <c r="C52" s="121" t="s">
        <v>19</v>
      </c>
      <c r="D52" s="81" t="s">
        <v>173</v>
      </c>
      <c r="E52" s="122">
        <v>51.05</v>
      </c>
      <c r="F52" s="122">
        <v>20.85</v>
      </c>
      <c r="G52" s="123">
        <f t="shared" si="0"/>
        <v>1064.3900000000001</v>
      </c>
      <c r="H52" s="128">
        <f t="shared" si="1"/>
        <v>1277.27</v>
      </c>
      <c r="I52" s="129">
        <f t="shared" si="2"/>
        <v>1277.27</v>
      </c>
    </row>
    <row r="53" spans="1:9" ht="28.5" x14ac:dyDescent="0.25">
      <c r="A53" s="126">
        <v>39</v>
      </c>
      <c r="B53" s="110" t="s">
        <v>199</v>
      </c>
      <c r="C53" s="121" t="s">
        <v>19</v>
      </c>
      <c r="D53" s="81" t="s">
        <v>173</v>
      </c>
      <c r="E53" s="122">
        <v>9.1449999999999996</v>
      </c>
      <c r="F53" s="122">
        <v>22.85</v>
      </c>
      <c r="G53" s="123">
        <f t="shared" si="0"/>
        <v>208.96</v>
      </c>
      <c r="H53" s="128">
        <f t="shared" si="1"/>
        <v>250.75</v>
      </c>
      <c r="I53" s="129">
        <f t="shared" si="2"/>
        <v>250.75</v>
      </c>
    </row>
    <row r="54" spans="1:9" ht="28.5" x14ac:dyDescent="0.25">
      <c r="A54" s="126">
        <v>40</v>
      </c>
      <c r="B54" s="110" t="s">
        <v>200</v>
      </c>
      <c r="C54" s="121" t="s">
        <v>19</v>
      </c>
      <c r="D54" s="81" t="s">
        <v>223</v>
      </c>
      <c r="E54" s="122">
        <v>43</v>
      </c>
      <c r="F54" s="122">
        <v>6.15</v>
      </c>
      <c r="G54" s="123">
        <f t="shared" si="0"/>
        <v>264.45</v>
      </c>
      <c r="H54" s="128">
        <f t="shared" si="1"/>
        <v>317.33999999999997</v>
      </c>
      <c r="I54" s="129">
        <f t="shared" si="2"/>
        <v>317.33999999999997</v>
      </c>
    </row>
    <row r="55" spans="1:9" ht="28.5" x14ac:dyDescent="0.25">
      <c r="A55" s="126">
        <v>41</v>
      </c>
      <c r="B55" s="110" t="s">
        <v>201</v>
      </c>
      <c r="C55" s="121" t="s">
        <v>19</v>
      </c>
      <c r="D55" s="81" t="s">
        <v>173</v>
      </c>
      <c r="E55" s="122">
        <v>64.95</v>
      </c>
      <c r="F55" s="122">
        <v>1.2</v>
      </c>
      <c r="G55" s="123">
        <f t="shared" si="0"/>
        <v>77.94</v>
      </c>
      <c r="H55" s="128">
        <f t="shared" si="1"/>
        <v>93.53</v>
      </c>
      <c r="I55" s="129">
        <f t="shared" si="2"/>
        <v>93.53</v>
      </c>
    </row>
    <row r="56" spans="1:9" x14ac:dyDescent="0.25">
      <c r="A56" s="126">
        <v>42</v>
      </c>
      <c r="B56" s="110" t="s">
        <v>202</v>
      </c>
      <c r="C56" s="121" t="s">
        <v>19</v>
      </c>
      <c r="D56" s="81" t="s">
        <v>173</v>
      </c>
      <c r="E56" s="122">
        <v>110</v>
      </c>
      <c r="F56" s="122">
        <v>9.1999999999999993</v>
      </c>
      <c r="G56" s="123">
        <f t="shared" si="0"/>
        <v>1012</v>
      </c>
      <c r="H56" s="128">
        <f t="shared" si="1"/>
        <v>1214.4000000000001</v>
      </c>
      <c r="I56" s="129">
        <f t="shared" si="2"/>
        <v>1214.4000000000001</v>
      </c>
    </row>
    <row r="57" spans="1:9" x14ac:dyDescent="0.25">
      <c r="A57" s="126">
        <v>43</v>
      </c>
      <c r="B57" s="110" t="s">
        <v>203</v>
      </c>
      <c r="C57" s="121" t="s">
        <v>19</v>
      </c>
      <c r="D57" s="81" t="s">
        <v>173</v>
      </c>
      <c r="E57" s="122">
        <v>11.3</v>
      </c>
      <c r="F57" s="122">
        <v>8.4499999999999993</v>
      </c>
      <c r="G57" s="123">
        <f t="shared" si="0"/>
        <v>95.49</v>
      </c>
      <c r="H57" s="128">
        <f t="shared" si="1"/>
        <v>114.59</v>
      </c>
      <c r="I57" s="129">
        <f t="shared" si="2"/>
        <v>114.59</v>
      </c>
    </row>
    <row r="58" spans="1:9" ht="28.5" x14ac:dyDescent="0.25">
      <c r="A58" s="126">
        <v>44</v>
      </c>
      <c r="B58" s="110" t="s">
        <v>204</v>
      </c>
      <c r="C58" s="121" t="s">
        <v>19</v>
      </c>
      <c r="D58" s="81" t="s">
        <v>173</v>
      </c>
      <c r="E58" s="122">
        <v>64.95</v>
      </c>
      <c r="F58" s="122">
        <v>0.97</v>
      </c>
      <c r="G58" s="123">
        <f t="shared" si="0"/>
        <v>63</v>
      </c>
      <c r="H58" s="128">
        <f t="shared" si="1"/>
        <v>75.599999999999994</v>
      </c>
      <c r="I58" s="129">
        <f t="shared" si="2"/>
        <v>75.599999999999994</v>
      </c>
    </row>
    <row r="59" spans="1:9" x14ac:dyDescent="0.25">
      <c r="A59" s="126">
        <v>45</v>
      </c>
      <c r="B59" s="110" t="s">
        <v>205</v>
      </c>
      <c r="C59" s="121" t="s">
        <v>19</v>
      </c>
      <c r="D59" s="81" t="s">
        <v>173</v>
      </c>
      <c r="E59" s="122">
        <v>12</v>
      </c>
      <c r="F59" s="122">
        <v>8.5</v>
      </c>
      <c r="G59" s="123">
        <f t="shared" si="0"/>
        <v>102</v>
      </c>
      <c r="H59" s="128">
        <f t="shared" si="1"/>
        <v>122.4</v>
      </c>
      <c r="I59" s="129">
        <f t="shared" si="2"/>
        <v>122.4</v>
      </c>
    </row>
    <row r="60" spans="1:9" ht="28.5" x14ac:dyDescent="0.25">
      <c r="A60" s="126">
        <v>46</v>
      </c>
      <c r="B60" s="110" t="s">
        <v>206</v>
      </c>
      <c r="C60" s="121" t="s">
        <v>19</v>
      </c>
      <c r="D60" s="81" t="s">
        <v>173</v>
      </c>
      <c r="E60" s="122">
        <v>57.8</v>
      </c>
      <c r="F60" s="122">
        <v>9.1999999999999993</v>
      </c>
      <c r="G60" s="123">
        <f t="shared" si="0"/>
        <v>531.76</v>
      </c>
      <c r="H60" s="128">
        <f t="shared" si="1"/>
        <v>638.11</v>
      </c>
      <c r="I60" s="129">
        <f t="shared" si="2"/>
        <v>638.11</v>
      </c>
    </row>
    <row r="61" spans="1:9" x14ac:dyDescent="0.25">
      <c r="A61" s="126">
        <v>47</v>
      </c>
      <c r="B61" s="110" t="s">
        <v>207</v>
      </c>
      <c r="C61" s="121" t="s">
        <v>19</v>
      </c>
      <c r="D61" s="81" t="s">
        <v>222</v>
      </c>
      <c r="E61" s="122">
        <v>3</v>
      </c>
      <c r="F61" s="122">
        <v>2.63</v>
      </c>
      <c r="G61" s="123">
        <f t="shared" si="0"/>
        <v>7.89</v>
      </c>
      <c r="H61" s="128">
        <f t="shared" si="1"/>
        <v>9.4700000000000006</v>
      </c>
      <c r="I61" s="129">
        <f t="shared" si="2"/>
        <v>9.4700000000000006</v>
      </c>
    </row>
    <row r="62" spans="1:9" x14ac:dyDescent="0.25">
      <c r="A62" s="126">
        <v>48</v>
      </c>
      <c r="B62" s="110" t="s">
        <v>208</v>
      </c>
      <c r="C62" s="121" t="s">
        <v>19</v>
      </c>
      <c r="D62" s="81" t="s">
        <v>222</v>
      </c>
      <c r="E62" s="122">
        <v>5</v>
      </c>
      <c r="F62" s="122">
        <v>2.84</v>
      </c>
      <c r="G62" s="123">
        <f t="shared" si="0"/>
        <v>14.2</v>
      </c>
      <c r="H62" s="128">
        <f t="shared" si="1"/>
        <v>17.04</v>
      </c>
      <c r="I62" s="129">
        <f t="shared" si="2"/>
        <v>17.04</v>
      </c>
    </row>
    <row r="63" spans="1:9" x14ac:dyDescent="0.25">
      <c r="A63" s="126">
        <v>49</v>
      </c>
      <c r="B63" s="110" t="s">
        <v>209</v>
      </c>
      <c r="C63" s="121" t="s">
        <v>19</v>
      </c>
      <c r="D63" s="81" t="s">
        <v>222</v>
      </c>
      <c r="E63" s="122">
        <v>3</v>
      </c>
      <c r="F63" s="122">
        <v>1.1299999999999999</v>
      </c>
      <c r="G63" s="123">
        <f t="shared" si="0"/>
        <v>3.39</v>
      </c>
      <c r="H63" s="128">
        <f t="shared" si="1"/>
        <v>4.07</v>
      </c>
      <c r="I63" s="129">
        <f t="shared" si="2"/>
        <v>4.07</v>
      </c>
    </row>
    <row r="64" spans="1:9" x14ac:dyDescent="0.25">
      <c r="A64" s="126">
        <v>50</v>
      </c>
      <c r="B64" s="110" t="s">
        <v>210</v>
      </c>
      <c r="C64" s="121" t="s">
        <v>19</v>
      </c>
      <c r="D64" s="81" t="s">
        <v>222</v>
      </c>
      <c r="E64" s="122">
        <v>5</v>
      </c>
      <c r="F64" s="122">
        <v>1.21</v>
      </c>
      <c r="G64" s="123">
        <f t="shared" si="0"/>
        <v>6.05</v>
      </c>
      <c r="H64" s="128">
        <f t="shared" si="1"/>
        <v>7.26</v>
      </c>
      <c r="I64" s="129">
        <f t="shared" si="2"/>
        <v>7.26</v>
      </c>
    </row>
    <row r="65" spans="1:9" ht="28.5" x14ac:dyDescent="0.25">
      <c r="A65" s="126">
        <v>51</v>
      </c>
      <c r="B65" s="110" t="s">
        <v>211</v>
      </c>
      <c r="C65" s="121" t="s">
        <v>19</v>
      </c>
      <c r="D65" s="81" t="s">
        <v>222</v>
      </c>
      <c r="E65" s="122">
        <v>6</v>
      </c>
      <c r="F65" s="122">
        <v>0.6</v>
      </c>
      <c r="G65" s="123">
        <f t="shared" si="0"/>
        <v>3.6</v>
      </c>
      <c r="H65" s="128">
        <f t="shared" si="1"/>
        <v>4.32</v>
      </c>
      <c r="I65" s="129">
        <f t="shared" si="2"/>
        <v>4.32</v>
      </c>
    </row>
    <row r="66" spans="1:9" ht="28.5" x14ac:dyDescent="0.25">
      <c r="A66" s="126">
        <v>52</v>
      </c>
      <c r="B66" s="110" t="s">
        <v>212</v>
      </c>
      <c r="C66" s="121" t="s">
        <v>19</v>
      </c>
      <c r="D66" s="81" t="s">
        <v>222</v>
      </c>
      <c r="E66" s="122">
        <v>4</v>
      </c>
      <c r="F66" s="122">
        <v>0.6</v>
      </c>
      <c r="G66" s="123">
        <f t="shared" si="0"/>
        <v>2.4</v>
      </c>
      <c r="H66" s="128">
        <f t="shared" si="1"/>
        <v>2.88</v>
      </c>
      <c r="I66" s="129">
        <f t="shared" si="2"/>
        <v>2.88</v>
      </c>
    </row>
    <row r="67" spans="1:9" x14ac:dyDescent="0.25">
      <c r="A67" s="126">
        <v>53</v>
      </c>
      <c r="B67" s="110" t="s">
        <v>213</v>
      </c>
      <c r="C67" s="121" t="s">
        <v>19</v>
      </c>
      <c r="D67" s="81" t="s">
        <v>222</v>
      </c>
      <c r="E67" s="122">
        <v>3</v>
      </c>
      <c r="F67" s="122">
        <v>4.8</v>
      </c>
      <c r="G67" s="123">
        <f t="shared" si="0"/>
        <v>14.4</v>
      </c>
      <c r="H67" s="128">
        <f t="shared" si="1"/>
        <v>17.28</v>
      </c>
      <c r="I67" s="129">
        <f t="shared" si="2"/>
        <v>17.28</v>
      </c>
    </row>
    <row r="68" spans="1:9" x14ac:dyDescent="0.25">
      <c r="A68" s="126">
        <v>54</v>
      </c>
      <c r="B68" s="110" t="s">
        <v>214</v>
      </c>
      <c r="C68" s="121" t="s">
        <v>19</v>
      </c>
      <c r="D68" s="81" t="s">
        <v>222</v>
      </c>
      <c r="E68" s="122">
        <v>5</v>
      </c>
      <c r="F68" s="122">
        <v>4.2</v>
      </c>
      <c r="G68" s="123">
        <f t="shared" si="0"/>
        <v>21</v>
      </c>
      <c r="H68" s="128">
        <f t="shared" si="1"/>
        <v>25.2</v>
      </c>
      <c r="I68" s="129">
        <f t="shared" si="2"/>
        <v>25.2</v>
      </c>
    </row>
    <row r="69" spans="1:9" x14ac:dyDescent="0.25">
      <c r="A69" s="126">
        <v>55</v>
      </c>
      <c r="B69" s="110" t="s">
        <v>215</v>
      </c>
      <c r="C69" s="121" t="s">
        <v>19</v>
      </c>
      <c r="D69" s="81" t="s">
        <v>222</v>
      </c>
      <c r="E69" s="122">
        <v>3</v>
      </c>
      <c r="F69" s="122">
        <v>8.34</v>
      </c>
      <c r="G69" s="123">
        <f t="shared" si="0"/>
        <v>25.02</v>
      </c>
      <c r="H69" s="128">
        <f t="shared" si="1"/>
        <v>30.02</v>
      </c>
      <c r="I69" s="129">
        <f t="shared" si="2"/>
        <v>30.02</v>
      </c>
    </row>
    <row r="70" spans="1:9" x14ac:dyDescent="0.25">
      <c r="A70" s="126">
        <v>56</v>
      </c>
      <c r="B70" s="110" t="s">
        <v>216</v>
      </c>
      <c r="C70" s="121" t="s">
        <v>19</v>
      </c>
      <c r="D70" s="81" t="s">
        <v>222</v>
      </c>
      <c r="E70" s="122">
        <v>5</v>
      </c>
      <c r="F70" s="122">
        <v>8.39</v>
      </c>
      <c r="G70" s="123">
        <f t="shared" si="0"/>
        <v>41.95</v>
      </c>
      <c r="H70" s="128">
        <f t="shared" si="1"/>
        <v>50.34</v>
      </c>
      <c r="I70" s="129">
        <f t="shared" si="2"/>
        <v>50.34</v>
      </c>
    </row>
    <row r="71" spans="1:9" x14ac:dyDescent="0.25">
      <c r="A71" s="126">
        <v>57</v>
      </c>
      <c r="B71" s="110" t="s">
        <v>217</v>
      </c>
      <c r="C71" s="121" t="s">
        <v>19</v>
      </c>
      <c r="D71" s="81" t="s">
        <v>173</v>
      </c>
      <c r="E71" s="122">
        <v>57.8</v>
      </c>
      <c r="F71" s="122">
        <v>3.8</v>
      </c>
      <c r="G71" s="123">
        <f t="shared" si="0"/>
        <v>219.64</v>
      </c>
      <c r="H71" s="128">
        <f t="shared" si="1"/>
        <v>263.57</v>
      </c>
      <c r="I71" s="129">
        <f t="shared" si="2"/>
        <v>263.57</v>
      </c>
    </row>
    <row r="72" spans="1:9" x14ac:dyDescent="0.25">
      <c r="A72" s="126">
        <v>58</v>
      </c>
      <c r="B72" s="110" t="s">
        <v>218</v>
      </c>
      <c r="C72" s="121" t="s">
        <v>19</v>
      </c>
      <c r="D72" s="81" t="s">
        <v>222</v>
      </c>
      <c r="E72" s="122">
        <v>3</v>
      </c>
      <c r="F72" s="122">
        <v>2.9</v>
      </c>
      <c r="G72" s="123">
        <f t="shared" si="0"/>
        <v>8.6999999999999993</v>
      </c>
      <c r="H72" s="128">
        <f t="shared" si="1"/>
        <v>10.44</v>
      </c>
      <c r="I72" s="129">
        <f t="shared" si="2"/>
        <v>10.44</v>
      </c>
    </row>
    <row r="73" spans="1:9" x14ac:dyDescent="0.25">
      <c r="A73" s="126">
        <v>59</v>
      </c>
      <c r="B73" s="110" t="s">
        <v>219</v>
      </c>
      <c r="C73" s="121" t="s">
        <v>19</v>
      </c>
      <c r="D73" s="81" t="s">
        <v>222</v>
      </c>
      <c r="E73" s="122">
        <v>7</v>
      </c>
      <c r="F73" s="122">
        <v>2.62</v>
      </c>
      <c r="G73" s="123">
        <f t="shared" si="0"/>
        <v>18.34</v>
      </c>
      <c r="H73" s="128">
        <f t="shared" si="1"/>
        <v>22.01</v>
      </c>
      <c r="I73" s="129">
        <f t="shared" si="2"/>
        <v>22.01</v>
      </c>
    </row>
    <row r="74" spans="1:9" x14ac:dyDescent="0.25">
      <c r="A74" s="126">
        <v>60</v>
      </c>
      <c r="B74" s="110" t="s">
        <v>216</v>
      </c>
      <c r="C74" s="121" t="s">
        <v>19</v>
      </c>
      <c r="D74" s="81" t="s">
        <v>222</v>
      </c>
      <c r="E74" s="122">
        <v>5</v>
      </c>
      <c r="F74" s="122">
        <v>8.39</v>
      </c>
      <c r="G74" s="123">
        <f t="shared" si="0"/>
        <v>41.95</v>
      </c>
      <c r="H74" s="128">
        <f t="shared" si="1"/>
        <v>50.34</v>
      </c>
      <c r="I74" s="129">
        <f t="shared" si="2"/>
        <v>50.34</v>
      </c>
    </row>
    <row r="75" spans="1:9" ht="28.5" x14ac:dyDescent="0.25">
      <c r="A75" s="126">
        <v>61</v>
      </c>
      <c r="B75" s="110" t="s">
        <v>220</v>
      </c>
      <c r="C75" s="121" t="s">
        <v>19</v>
      </c>
      <c r="D75" s="81" t="s">
        <v>173</v>
      </c>
      <c r="E75" s="122">
        <v>43.2</v>
      </c>
      <c r="F75" s="122">
        <v>0.62</v>
      </c>
      <c r="G75" s="123">
        <f t="shared" si="0"/>
        <v>26.78</v>
      </c>
      <c r="H75" s="128">
        <f t="shared" si="1"/>
        <v>32.14</v>
      </c>
      <c r="I75" s="129">
        <f t="shared" si="2"/>
        <v>32.14</v>
      </c>
    </row>
    <row r="76" spans="1:9" ht="28.5" x14ac:dyDescent="0.25">
      <c r="A76" s="126">
        <v>62</v>
      </c>
      <c r="B76" s="110" t="s">
        <v>221</v>
      </c>
      <c r="C76" s="121" t="s">
        <v>19</v>
      </c>
      <c r="D76" s="81" t="s">
        <v>186</v>
      </c>
      <c r="E76" s="122">
        <v>0.72899999999999998</v>
      </c>
      <c r="F76" s="122">
        <v>48.33</v>
      </c>
      <c r="G76" s="123">
        <f t="shared" si="0"/>
        <v>35.229999999999997</v>
      </c>
      <c r="H76" s="128">
        <f t="shared" si="1"/>
        <v>42.28</v>
      </c>
      <c r="I76" s="129">
        <f t="shared" si="2"/>
        <v>42.28</v>
      </c>
    </row>
    <row r="77" spans="1:9" ht="28.5" x14ac:dyDescent="0.25">
      <c r="A77" s="126">
        <v>63</v>
      </c>
      <c r="B77" s="110" t="s">
        <v>224</v>
      </c>
      <c r="C77" s="121" t="s">
        <v>19</v>
      </c>
      <c r="D77" s="81" t="s">
        <v>240</v>
      </c>
      <c r="E77" s="122">
        <v>15</v>
      </c>
      <c r="F77" s="122">
        <v>4.5</v>
      </c>
      <c r="G77" s="123">
        <f t="shared" si="0"/>
        <v>67.5</v>
      </c>
      <c r="H77" s="128">
        <f t="shared" si="1"/>
        <v>81</v>
      </c>
      <c r="I77" s="129">
        <f t="shared" si="2"/>
        <v>81</v>
      </c>
    </row>
    <row r="78" spans="1:9" x14ac:dyDescent="0.25">
      <c r="A78" s="126">
        <v>64</v>
      </c>
      <c r="B78" s="110" t="s">
        <v>225</v>
      </c>
      <c r="C78" s="121" t="s">
        <v>19</v>
      </c>
      <c r="D78" s="81" t="s">
        <v>222</v>
      </c>
      <c r="E78" s="122">
        <v>2</v>
      </c>
      <c r="F78" s="122">
        <v>15</v>
      </c>
      <c r="G78" s="123">
        <f t="shared" si="0"/>
        <v>30</v>
      </c>
      <c r="H78" s="128">
        <f t="shared" si="1"/>
        <v>36</v>
      </c>
      <c r="I78" s="129">
        <f t="shared" si="2"/>
        <v>36</v>
      </c>
    </row>
    <row r="79" spans="1:9" x14ac:dyDescent="0.25">
      <c r="A79" s="126">
        <v>65</v>
      </c>
      <c r="B79" s="110" t="s">
        <v>226</v>
      </c>
      <c r="C79" s="121" t="s">
        <v>19</v>
      </c>
      <c r="D79" s="81" t="s">
        <v>222</v>
      </c>
      <c r="E79" s="122">
        <v>2</v>
      </c>
      <c r="F79" s="122">
        <v>38</v>
      </c>
      <c r="G79" s="123">
        <f t="shared" si="0"/>
        <v>76</v>
      </c>
      <c r="H79" s="128">
        <f t="shared" ref="H79:H92" si="3">ROUND(G79*1.2,2)</f>
        <v>91.2</v>
      </c>
      <c r="I79" s="129">
        <f t="shared" si="2"/>
        <v>91.2</v>
      </c>
    </row>
    <row r="80" spans="1:9" ht="28.5" x14ac:dyDescent="0.25">
      <c r="A80" s="126">
        <v>66</v>
      </c>
      <c r="B80" s="110" t="s">
        <v>227</v>
      </c>
      <c r="C80" s="121" t="s">
        <v>19</v>
      </c>
      <c r="D80" s="81" t="s">
        <v>240</v>
      </c>
      <c r="E80" s="122">
        <v>19</v>
      </c>
      <c r="F80" s="122">
        <v>15</v>
      </c>
      <c r="G80" s="123">
        <f t="shared" si="0"/>
        <v>285</v>
      </c>
      <c r="H80" s="128">
        <f t="shared" si="3"/>
        <v>342</v>
      </c>
      <c r="I80" s="129">
        <f t="shared" si="2"/>
        <v>342</v>
      </c>
    </row>
    <row r="81" spans="1:13" ht="28.5" x14ac:dyDescent="0.25">
      <c r="A81" s="126">
        <v>67</v>
      </c>
      <c r="B81" s="110" t="s">
        <v>228</v>
      </c>
      <c r="C81" s="121" t="s">
        <v>19</v>
      </c>
      <c r="D81" s="81" t="s">
        <v>240</v>
      </c>
      <c r="E81" s="122">
        <v>19.32</v>
      </c>
      <c r="F81" s="122">
        <v>5</v>
      </c>
      <c r="G81" s="123">
        <f t="shared" si="0"/>
        <v>96.6</v>
      </c>
      <c r="H81" s="128">
        <f t="shared" si="3"/>
        <v>115.92</v>
      </c>
      <c r="I81" s="129">
        <f t="shared" si="2"/>
        <v>115.92</v>
      </c>
    </row>
    <row r="82" spans="1:13" ht="28.5" x14ac:dyDescent="0.25">
      <c r="A82" s="126">
        <v>68</v>
      </c>
      <c r="B82" s="110" t="s">
        <v>229</v>
      </c>
      <c r="C82" s="121" t="s">
        <v>19</v>
      </c>
      <c r="D82" s="81" t="s">
        <v>241</v>
      </c>
      <c r="E82" s="122">
        <v>2</v>
      </c>
      <c r="F82" s="122">
        <v>285</v>
      </c>
      <c r="G82" s="123">
        <f t="shared" si="0"/>
        <v>570</v>
      </c>
      <c r="H82" s="128">
        <f t="shared" si="3"/>
        <v>684</v>
      </c>
      <c r="I82" s="129">
        <f t="shared" si="2"/>
        <v>684</v>
      </c>
    </row>
    <row r="83" spans="1:13" x14ac:dyDescent="0.25">
      <c r="A83" s="126">
        <v>69</v>
      </c>
      <c r="B83" s="110" t="s">
        <v>230</v>
      </c>
      <c r="C83" s="121" t="s">
        <v>19</v>
      </c>
      <c r="D83" s="81" t="s">
        <v>222</v>
      </c>
      <c r="E83" s="122">
        <v>1</v>
      </c>
      <c r="F83" s="122">
        <v>380</v>
      </c>
      <c r="G83" s="123">
        <f t="shared" si="0"/>
        <v>380</v>
      </c>
      <c r="H83" s="128">
        <f t="shared" si="3"/>
        <v>456</v>
      </c>
      <c r="I83" s="129">
        <f t="shared" si="2"/>
        <v>456</v>
      </c>
    </row>
    <row r="84" spans="1:13" x14ac:dyDescent="0.25">
      <c r="A84" s="126">
        <v>70</v>
      </c>
      <c r="B84" s="110" t="s">
        <v>231</v>
      </c>
      <c r="C84" s="121" t="s">
        <v>19</v>
      </c>
      <c r="D84" s="81" t="s">
        <v>222</v>
      </c>
      <c r="E84" s="122">
        <v>1</v>
      </c>
      <c r="F84" s="122">
        <v>450</v>
      </c>
      <c r="G84" s="123">
        <f t="shared" si="0"/>
        <v>450</v>
      </c>
      <c r="H84" s="128">
        <f t="shared" si="3"/>
        <v>540</v>
      </c>
      <c r="I84" s="129">
        <f t="shared" si="2"/>
        <v>540</v>
      </c>
    </row>
    <row r="85" spans="1:13" x14ac:dyDescent="0.25">
      <c r="A85" s="126">
        <v>71</v>
      </c>
      <c r="B85" s="110" t="s">
        <v>232</v>
      </c>
      <c r="C85" s="121" t="s">
        <v>19</v>
      </c>
      <c r="D85" s="81" t="s">
        <v>222</v>
      </c>
      <c r="E85" s="122">
        <v>1</v>
      </c>
      <c r="F85" s="122">
        <v>35</v>
      </c>
      <c r="G85" s="123">
        <f t="shared" si="0"/>
        <v>35</v>
      </c>
      <c r="H85" s="128">
        <f t="shared" si="3"/>
        <v>42</v>
      </c>
      <c r="I85" s="129">
        <f t="shared" si="2"/>
        <v>42</v>
      </c>
    </row>
    <row r="86" spans="1:13" x14ac:dyDescent="0.25">
      <c r="A86" s="126">
        <v>72</v>
      </c>
      <c r="B86" s="110" t="s">
        <v>233</v>
      </c>
      <c r="C86" s="121" t="s">
        <v>19</v>
      </c>
      <c r="D86" s="81" t="s">
        <v>43</v>
      </c>
      <c r="E86" s="122">
        <v>1</v>
      </c>
      <c r="F86" s="122">
        <v>78</v>
      </c>
      <c r="G86" s="123">
        <f t="shared" si="0"/>
        <v>78</v>
      </c>
      <c r="H86" s="128">
        <f t="shared" si="3"/>
        <v>93.6</v>
      </c>
      <c r="I86" s="129">
        <f t="shared" si="2"/>
        <v>93.6</v>
      </c>
    </row>
    <row r="87" spans="1:13" ht="28.5" x14ac:dyDescent="0.25">
      <c r="A87" s="126">
        <v>73</v>
      </c>
      <c r="B87" s="110" t="s">
        <v>234</v>
      </c>
      <c r="C87" s="121" t="s">
        <v>19</v>
      </c>
      <c r="D87" s="81" t="s">
        <v>240</v>
      </c>
      <c r="E87" s="122">
        <v>100</v>
      </c>
      <c r="F87" s="122">
        <v>2</v>
      </c>
      <c r="G87" s="123">
        <f t="shared" si="0"/>
        <v>200</v>
      </c>
      <c r="H87" s="128">
        <f t="shared" si="3"/>
        <v>240</v>
      </c>
      <c r="I87" s="129">
        <f t="shared" si="2"/>
        <v>240</v>
      </c>
    </row>
    <row r="88" spans="1:13" ht="28.5" x14ac:dyDescent="0.25">
      <c r="A88" s="126">
        <v>74</v>
      </c>
      <c r="B88" s="110" t="s">
        <v>235</v>
      </c>
      <c r="C88" s="121" t="s">
        <v>19</v>
      </c>
      <c r="D88" s="81" t="s">
        <v>240</v>
      </c>
      <c r="E88" s="122">
        <v>85</v>
      </c>
      <c r="F88" s="122">
        <v>1.5</v>
      </c>
      <c r="G88" s="123">
        <f t="shared" si="0"/>
        <v>127.5</v>
      </c>
      <c r="H88" s="128">
        <f t="shared" si="3"/>
        <v>153</v>
      </c>
      <c r="I88" s="129">
        <f t="shared" si="2"/>
        <v>153</v>
      </c>
    </row>
    <row r="89" spans="1:13" ht="28.5" x14ac:dyDescent="0.25">
      <c r="A89" s="126">
        <v>75</v>
      </c>
      <c r="B89" s="110" t="s">
        <v>236</v>
      </c>
      <c r="C89" s="121" t="s">
        <v>19</v>
      </c>
      <c r="D89" s="81" t="s">
        <v>242</v>
      </c>
      <c r="E89" s="122">
        <v>2</v>
      </c>
      <c r="F89" s="122">
        <v>9.6</v>
      </c>
      <c r="G89" s="123">
        <f t="shared" si="0"/>
        <v>19.2</v>
      </c>
      <c r="H89" s="128">
        <f t="shared" si="3"/>
        <v>23.04</v>
      </c>
      <c r="I89" s="129">
        <f t="shared" si="2"/>
        <v>23.04</v>
      </c>
    </row>
    <row r="90" spans="1:13" ht="28.5" x14ac:dyDescent="0.25">
      <c r="A90" s="126">
        <v>76</v>
      </c>
      <c r="B90" s="110" t="s">
        <v>237</v>
      </c>
      <c r="C90" s="121" t="s">
        <v>19</v>
      </c>
      <c r="D90" s="81" t="s">
        <v>242</v>
      </c>
      <c r="E90" s="122">
        <v>3</v>
      </c>
      <c r="F90" s="122">
        <v>11</v>
      </c>
      <c r="G90" s="123">
        <f t="shared" si="0"/>
        <v>33</v>
      </c>
      <c r="H90" s="128">
        <f t="shared" si="3"/>
        <v>39.6</v>
      </c>
      <c r="I90" s="129">
        <f t="shared" si="2"/>
        <v>39.6</v>
      </c>
    </row>
    <row r="91" spans="1:13" ht="28.5" x14ac:dyDescent="0.25">
      <c r="A91" s="126">
        <v>77</v>
      </c>
      <c r="B91" s="110" t="s">
        <v>238</v>
      </c>
      <c r="C91" s="121" t="s">
        <v>19</v>
      </c>
      <c r="D91" s="81" t="s">
        <v>242</v>
      </c>
      <c r="E91" s="122">
        <v>3</v>
      </c>
      <c r="F91" s="122">
        <v>38</v>
      </c>
      <c r="G91" s="123">
        <f t="shared" si="0"/>
        <v>114</v>
      </c>
      <c r="H91" s="128">
        <f t="shared" si="3"/>
        <v>136.80000000000001</v>
      </c>
      <c r="I91" s="129">
        <f t="shared" si="2"/>
        <v>136.80000000000001</v>
      </c>
    </row>
    <row r="92" spans="1:13" ht="28.5" x14ac:dyDescent="0.25">
      <c r="A92" s="126">
        <v>78</v>
      </c>
      <c r="B92" s="110" t="s">
        <v>239</v>
      </c>
      <c r="C92" s="121" t="s">
        <v>19</v>
      </c>
      <c r="D92" s="81" t="s">
        <v>186</v>
      </c>
      <c r="E92" s="122">
        <v>4.2999999999999997E-2</v>
      </c>
      <c r="F92" s="122">
        <v>35.39</v>
      </c>
      <c r="G92" s="123">
        <f t="shared" si="0"/>
        <v>1.52</v>
      </c>
      <c r="H92" s="128">
        <f t="shared" si="3"/>
        <v>1.82</v>
      </c>
      <c r="I92" s="129">
        <f t="shared" si="2"/>
        <v>1.82</v>
      </c>
    </row>
    <row r="93" spans="1:13" ht="15.75" thickBot="1" x14ac:dyDescent="0.3">
      <c r="B93" s="136" t="s">
        <v>139</v>
      </c>
      <c r="C93" s="137"/>
      <c r="D93" s="137"/>
      <c r="E93" s="137"/>
      <c r="F93" s="138"/>
      <c r="G93" s="127">
        <f>SUM(G15:G92)</f>
        <v>70293.629999999976</v>
      </c>
      <c r="H93" s="127">
        <f>SUM(H15:H92)</f>
        <v>84352.36</v>
      </c>
      <c r="I93" s="130">
        <f>SUM(I15:I92)</f>
        <v>84352.36</v>
      </c>
    </row>
    <row r="94" spans="1:13" s="4" customFormat="1" x14ac:dyDescent="0.25">
      <c r="B94" s="139" t="s">
        <v>110</v>
      </c>
      <c r="C94" s="140"/>
      <c r="D94" s="140"/>
      <c r="E94" s="140"/>
      <c r="F94" s="140"/>
      <c r="G94" s="140"/>
      <c r="H94" s="140"/>
      <c r="I94" s="140"/>
      <c r="J94" s="13"/>
      <c r="L94" s="13"/>
      <c r="M94" s="13"/>
    </row>
    <row r="95" spans="1:13" s="4" customFormat="1" ht="38.25" x14ac:dyDescent="0.25">
      <c r="A95" s="75" t="s">
        <v>650</v>
      </c>
      <c r="B95" s="75" t="s">
        <v>3</v>
      </c>
      <c r="C95" s="31" t="s">
        <v>6</v>
      </c>
      <c r="D95" s="31" t="s">
        <v>4</v>
      </c>
      <c r="E95" s="31" t="s">
        <v>5</v>
      </c>
      <c r="F95" s="31" t="s">
        <v>30</v>
      </c>
      <c r="G95" s="31" t="s">
        <v>31</v>
      </c>
      <c r="H95" s="31" t="s">
        <v>51</v>
      </c>
      <c r="I95" s="31" t="s">
        <v>143</v>
      </c>
      <c r="J95" s="13"/>
      <c r="L95" s="13"/>
      <c r="M95" s="13"/>
    </row>
    <row r="96" spans="1:13" ht="28.5" x14ac:dyDescent="0.25">
      <c r="A96" s="77">
        <v>1</v>
      </c>
      <c r="B96" s="110" t="s">
        <v>182</v>
      </c>
      <c r="C96" s="12" t="s">
        <v>19</v>
      </c>
      <c r="D96" s="81" t="s">
        <v>186</v>
      </c>
      <c r="E96" s="122">
        <v>5.1390000000000002</v>
      </c>
      <c r="F96" s="122">
        <v>10.07</v>
      </c>
      <c r="G96" s="133">
        <f t="shared" ref="G96:G126" si="4">ROUND(E96*F96,2)</f>
        <v>51.75</v>
      </c>
      <c r="H96" s="128">
        <f t="shared" ref="H96:H126" si="5">ROUND(G96*1.2,2)</f>
        <v>62.1</v>
      </c>
      <c r="I96" s="134">
        <f t="shared" ref="I96:I126" si="6">ROUND((G96*20/100+G96)*(1-($C$10)),2)</f>
        <v>62.1</v>
      </c>
      <c r="J96" s="11"/>
      <c r="L96" s="11"/>
      <c r="M96" s="11"/>
    </row>
    <row r="97" spans="1:13" ht="28.5" x14ac:dyDescent="0.25">
      <c r="A97" s="77">
        <v>2</v>
      </c>
      <c r="B97" s="110" t="s">
        <v>183</v>
      </c>
      <c r="C97" s="12" t="s">
        <v>19</v>
      </c>
      <c r="D97" s="81" t="s">
        <v>186</v>
      </c>
      <c r="E97" s="122">
        <v>77.084999999999994</v>
      </c>
      <c r="F97" s="122">
        <v>0.31</v>
      </c>
      <c r="G97" s="133">
        <f t="shared" si="4"/>
        <v>23.9</v>
      </c>
      <c r="H97" s="128">
        <f t="shared" si="5"/>
        <v>28.68</v>
      </c>
      <c r="I97" s="134">
        <f t="shared" si="6"/>
        <v>28.68</v>
      </c>
      <c r="J97" s="11"/>
      <c r="L97" s="11"/>
      <c r="M97" s="11"/>
    </row>
    <row r="98" spans="1:13" x14ac:dyDescent="0.25">
      <c r="A98" s="77">
        <v>3</v>
      </c>
      <c r="B98" s="110" t="s">
        <v>243</v>
      </c>
      <c r="C98" s="12" t="s">
        <v>19</v>
      </c>
      <c r="D98" s="81" t="s">
        <v>186</v>
      </c>
      <c r="E98" s="122">
        <v>5.1390000000000002</v>
      </c>
      <c r="F98" s="122">
        <v>3.31</v>
      </c>
      <c r="G98" s="133">
        <f t="shared" si="4"/>
        <v>17.010000000000002</v>
      </c>
      <c r="H98" s="128">
        <f t="shared" si="5"/>
        <v>20.41</v>
      </c>
      <c r="I98" s="134">
        <f t="shared" si="6"/>
        <v>20.41</v>
      </c>
      <c r="J98" s="11"/>
      <c r="L98" s="11"/>
      <c r="M98" s="11"/>
    </row>
    <row r="99" spans="1:13" ht="28.5" x14ac:dyDescent="0.25">
      <c r="A99" s="77">
        <v>4</v>
      </c>
      <c r="B99" s="110" t="s">
        <v>184</v>
      </c>
      <c r="C99" s="12" t="s">
        <v>19</v>
      </c>
      <c r="D99" s="81" t="s">
        <v>186</v>
      </c>
      <c r="E99" s="122">
        <v>5.1390000000000002</v>
      </c>
      <c r="F99" s="122">
        <v>16.77</v>
      </c>
      <c r="G99" s="133">
        <f t="shared" si="4"/>
        <v>86.18</v>
      </c>
      <c r="H99" s="128">
        <f t="shared" si="5"/>
        <v>103.42</v>
      </c>
      <c r="I99" s="134">
        <f t="shared" si="6"/>
        <v>103.42</v>
      </c>
      <c r="J99" s="11"/>
      <c r="L99" s="11"/>
      <c r="M99" s="11"/>
    </row>
    <row r="100" spans="1:13" ht="42.75" x14ac:dyDescent="0.25">
      <c r="A100" s="77">
        <v>5</v>
      </c>
      <c r="B100" s="110" t="s">
        <v>244</v>
      </c>
      <c r="C100" s="12" t="s">
        <v>19</v>
      </c>
      <c r="D100" s="81" t="s">
        <v>171</v>
      </c>
      <c r="E100" s="122">
        <v>659</v>
      </c>
      <c r="F100" s="122">
        <v>6.5</v>
      </c>
      <c r="G100" s="133">
        <f t="shared" si="4"/>
        <v>4283.5</v>
      </c>
      <c r="H100" s="128">
        <f t="shared" si="5"/>
        <v>5140.2</v>
      </c>
      <c r="I100" s="134">
        <f t="shared" si="6"/>
        <v>5140.2</v>
      </c>
      <c r="J100" s="11"/>
      <c r="L100" s="11"/>
      <c r="M100" s="11"/>
    </row>
    <row r="101" spans="1:13" x14ac:dyDescent="0.25">
      <c r="A101" s="77">
        <v>6</v>
      </c>
      <c r="B101" s="110" t="s">
        <v>245</v>
      </c>
      <c r="C101" s="12" t="s">
        <v>19</v>
      </c>
      <c r="D101" s="81" t="s">
        <v>171</v>
      </c>
      <c r="E101" s="122">
        <v>679</v>
      </c>
      <c r="F101" s="122">
        <v>11.35</v>
      </c>
      <c r="G101" s="133">
        <f t="shared" si="4"/>
        <v>7706.65</v>
      </c>
      <c r="H101" s="128">
        <f t="shared" si="5"/>
        <v>9247.98</v>
      </c>
      <c r="I101" s="134">
        <f t="shared" si="6"/>
        <v>9247.98</v>
      </c>
      <c r="J101" s="11"/>
      <c r="L101" s="11"/>
      <c r="M101" s="11"/>
    </row>
    <row r="102" spans="1:13" ht="28.5" x14ac:dyDescent="0.25">
      <c r="A102" s="77">
        <v>7</v>
      </c>
      <c r="B102" s="110" t="s">
        <v>246</v>
      </c>
      <c r="C102" s="12" t="s">
        <v>19</v>
      </c>
      <c r="D102" s="81" t="s">
        <v>171</v>
      </c>
      <c r="E102" s="122">
        <v>678.77</v>
      </c>
      <c r="F102" s="122">
        <v>1.3</v>
      </c>
      <c r="G102" s="133">
        <f t="shared" si="4"/>
        <v>882.4</v>
      </c>
      <c r="H102" s="128">
        <f t="shared" si="5"/>
        <v>1058.8800000000001</v>
      </c>
      <c r="I102" s="134">
        <f t="shared" si="6"/>
        <v>1058.8800000000001</v>
      </c>
      <c r="J102" s="11"/>
      <c r="L102" s="11"/>
      <c r="M102" s="11"/>
    </row>
    <row r="103" spans="1:13" x14ac:dyDescent="0.25">
      <c r="A103" s="77">
        <v>8</v>
      </c>
      <c r="B103" s="110" t="s">
        <v>247</v>
      </c>
      <c r="C103" s="12" t="s">
        <v>19</v>
      </c>
      <c r="D103" s="81" t="s">
        <v>171</v>
      </c>
      <c r="E103" s="122">
        <v>693</v>
      </c>
      <c r="F103" s="122">
        <v>1.4</v>
      </c>
      <c r="G103" s="133">
        <f t="shared" si="4"/>
        <v>970.2</v>
      </c>
      <c r="H103" s="128">
        <f t="shared" si="5"/>
        <v>1164.24</v>
      </c>
      <c r="I103" s="134">
        <f t="shared" si="6"/>
        <v>1164.24</v>
      </c>
      <c r="J103" s="11"/>
      <c r="L103" s="11"/>
      <c r="M103" s="11"/>
    </row>
    <row r="104" spans="1:13" ht="28.5" x14ac:dyDescent="0.25">
      <c r="A104" s="77">
        <v>9</v>
      </c>
      <c r="B104" s="110" t="s">
        <v>248</v>
      </c>
      <c r="C104" s="12" t="s">
        <v>19</v>
      </c>
      <c r="D104" s="81" t="s">
        <v>171</v>
      </c>
      <c r="E104" s="122">
        <v>678.77</v>
      </c>
      <c r="F104" s="122">
        <v>2.5</v>
      </c>
      <c r="G104" s="133">
        <f t="shared" si="4"/>
        <v>1696.93</v>
      </c>
      <c r="H104" s="128">
        <f t="shared" si="5"/>
        <v>2036.32</v>
      </c>
      <c r="I104" s="134">
        <f t="shared" si="6"/>
        <v>2036.32</v>
      </c>
      <c r="J104" s="11"/>
      <c r="L104" s="11"/>
      <c r="M104" s="11"/>
    </row>
    <row r="105" spans="1:13" ht="28.5" x14ac:dyDescent="0.25">
      <c r="A105" s="77">
        <v>10</v>
      </c>
      <c r="B105" s="110" t="s">
        <v>249</v>
      </c>
      <c r="C105" s="12" t="s">
        <v>19</v>
      </c>
      <c r="D105" s="81" t="s">
        <v>171</v>
      </c>
      <c r="E105" s="122">
        <v>693</v>
      </c>
      <c r="F105" s="122">
        <v>1.43</v>
      </c>
      <c r="G105" s="133">
        <f t="shared" si="4"/>
        <v>990.99</v>
      </c>
      <c r="H105" s="128">
        <f t="shared" si="5"/>
        <v>1189.19</v>
      </c>
      <c r="I105" s="134">
        <f t="shared" si="6"/>
        <v>1189.19</v>
      </c>
      <c r="J105" s="11"/>
      <c r="L105" s="11"/>
      <c r="M105" s="11"/>
    </row>
    <row r="106" spans="1:13" ht="28.5" x14ac:dyDescent="0.25">
      <c r="A106" s="77">
        <v>11</v>
      </c>
      <c r="B106" s="110" t="s">
        <v>250</v>
      </c>
      <c r="C106" s="12" t="s">
        <v>19</v>
      </c>
      <c r="D106" s="81" t="s">
        <v>186</v>
      </c>
      <c r="E106" s="122">
        <v>2.1560000000000001</v>
      </c>
      <c r="F106" s="122">
        <v>29.53</v>
      </c>
      <c r="G106" s="133">
        <f t="shared" si="4"/>
        <v>63.67</v>
      </c>
      <c r="H106" s="128">
        <f t="shared" si="5"/>
        <v>76.400000000000006</v>
      </c>
      <c r="I106" s="134">
        <f t="shared" si="6"/>
        <v>76.400000000000006</v>
      </c>
      <c r="J106" s="11"/>
      <c r="L106" s="11"/>
      <c r="M106" s="11"/>
    </row>
    <row r="107" spans="1:13" ht="28.5" x14ac:dyDescent="0.25">
      <c r="A107" s="77">
        <v>12</v>
      </c>
      <c r="B107" s="110" t="s">
        <v>251</v>
      </c>
      <c r="C107" s="12" t="s">
        <v>19</v>
      </c>
      <c r="D107" s="81" t="s">
        <v>171</v>
      </c>
      <c r="E107" s="132">
        <v>1495</v>
      </c>
      <c r="F107" s="122">
        <v>4.49</v>
      </c>
      <c r="G107" s="133">
        <f t="shared" si="4"/>
        <v>6712.55</v>
      </c>
      <c r="H107" s="128">
        <f t="shared" si="5"/>
        <v>8055.06</v>
      </c>
      <c r="I107" s="134">
        <f t="shared" si="6"/>
        <v>8055.06</v>
      </c>
      <c r="J107" s="11"/>
      <c r="L107" s="11"/>
      <c r="M107" s="11"/>
    </row>
    <row r="108" spans="1:13" ht="28.5" x14ac:dyDescent="0.25">
      <c r="A108" s="77">
        <v>13</v>
      </c>
      <c r="B108" s="110" t="s">
        <v>252</v>
      </c>
      <c r="C108" s="12" t="s">
        <v>19</v>
      </c>
      <c r="D108" s="81" t="s">
        <v>171</v>
      </c>
      <c r="E108" s="122">
        <v>648</v>
      </c>
      <c r="F108" s="122">
        <v>38.909999999999997</v>
      </c>
      <c r="G108" s="133">
        <f t="shared" si="4"/>
        <v>25213.68</v>
      </c>
      <c r="H108" s="128">
        <f t="shared" si="5"/>
        <v>30256.42</v>
      </c>
      <c r="I108" s="134">
        <f t="shared" si="6"/>
        <v>30256.42</v>
      </c>
      <c r="J108" s="11"/>
      <c r="L108" s="11"/>
      <c r="M108" s="11"/>
    </row>
    <row r="109" spans="1:13" ht="28.5" x14ac:dyDescent="0.25">
      <c r="A109" s="77">
        <v>14</v>
      </c>
      <c r="B109" s="110" t="s">
        <v>253</v>
      </c>
      <c r="C109" s="12" t="s">
        <v>19</v>
      </c>
      <c r="D109" s="81" t="s">
        <v>171</v>
      </c>
      <c r="E109" s="122">
        <v>648</v>
      </c>
      <c r="F109" s="122">
        <v>45.24</v>
      </c>
      <c r="G109" s="133">
        <f t="shared" si="4"/>
        <v>29315.52</v>
      </c>
      <c r="H109" s="128">
        <f t="shared" si="5"/>
        <v>35178.620000000003</v>
      </c>
      <c r="I109" s="134">
        <f t="shared" si="6"/>
        <v>35178.620000000003</v>
      </c>
      <c r="J109" s="11"/>
      <c r="L109" s="11"/>
      <c r="M109" s="11"/>
    </row>
    <row r="110" spans="1:13" ht="28.5" x14ac:dyDescent="0.25">
      <c r="A110" s="77">
        <v>15</v>
      </c>
      <c r="B110" s="110" t="s">
        <v>254</v>
      </c>
      <c r="C110" s="12" t="s">
        <v>19</v>
      </c>
      <c r="D110" s="81" t="s">
        <v>186</v>
      </c>
      <c r="E110" s="122">
        <v>2.141</v>
      </c>
      <c r="F110" s="122">
        <v>26.37</v>
      </c>
      <c r="G110" s="133">
        <f t="shared" si="4"/>
        <v>56.46</v>
      </c>
      <c r="H110" s="128">
        <f t="shared" si="5"/>
        <v>67.75</v>
      </c>
      <c r="I110" s="134">
        <f t="shared" si="6"/>
        <v>67.75</v>
      </c>
      <c r="J110" s="11"/>
      <c r="L110" s="11"/>
      <c r="M110" s="11"/>
    </row>
    <row r="111" spans="1:13" ht="28.5" x14ac:dyDescent="0.25">
      <c r="A111" s="77">
        <v>16</v>
      </c>
      <c r="B111" s="110" t="s">
        <v>255</v>
      </c>
      <c r="C111" s="12" t="s">
        <v>19</v>
      </c>
      <c r="D111" s="81" t="s">
        <v>173</v>
      </c>
      <c r="E111" s="122">
        <v>22.8</v>
      </c>
      <c r="F111" s="122">
        <v>9.66</v>
      </c>
      <c r="G111" s="133">
        <f t="shared" si="4"/>
        <v>220.25</v>
      </c>
      <c r="H111" s="128">
        <f t="shared" si="5"/>
        <v>264.3</v>
      </c>
      <c r="I111" s="134">
        <f t="shared" si="6"/>
        <v>264.3</v>
      </c>
      <c r="J111" s="11"/>
      <c r="L111" s="11"/>
      <c r="M111" s="11"/>
    </row>
    <row r="112" spans="1:13" ht="28.5" x14ac:dyDescent="0.25">
      <c r="A112" s="77">
        <v>17</v>
      </c>
      <c r="B112" s="110" t="s">
        <v>256</v>
      </c>
      <c r="C112" s="12" t="s">
        <v>19</v>
      </c>
      <c r="D112" s="81" t="s">
        <v>173</v>
      </c>
      <c r="E112" s="122">
        <v>407.8</v>
      </c>
      <c r="F112" s="122">
        <v>16.48</v>
      </c>
      <c r="G112" s="133">
        <f t="shared" si="4"/>
        <v>6720.54</v>
      </c>
      <c r="H112" s="128">
        <f t="shared" si="5"/>
        <v>8064.65</v>
      </c>
      <c r="I112" s="134">
        <f t="shared" si="6"/>
        <v>8064.65</v>
      </c>
      <c r="J112" s="11"/>
      <c r="L112" s="11"/>
      <c r="M112" s="11"/>
    </row>
    <row r="113" spans="1:13" x14ac:dyDescent="0.25">
      <c r="A113" s="77">
        <v>18</v>
      </c>
      <c r="B113" s="110" t="s">
        <v>257</v>
      </c>
      <c r="C113" s="12" t="s">
        <v>19</v>
      </c>
      <c r="D113" s="81" t="s">
        <v>264</v>
      </c>
      <c r="E113" s="122">
        <v>0.13</v>
      </c>
      <c r="F113" s="122">
        <v>213.3</v>
      </c>
      <c r="G113" s="133">
        <f t="shared" si="4"/>
        <v>27.73</v>
      </c>
      <c r="H113" s="128">
        <f t="shared" si="5"/>
        <v>33.28</v>
      </c>
      <c r="I113" s="134">
        <f t="shared" si="6"/>
        <v>33.28</v>
      </c>
      <c r="J113" s="11"/>
      <c r="L113" s="11"/>
      <c r="M113" s="11"/>
    </row>
    <row r="114" spans="1:13" x14ac:dyDescent="0.25">
      <c r="A114" s="77">
        <v>19</v>
      </c>
      <c r="B114" s="110" t="s">
        <v>258</v>
      </c>
      <c r="C114" s="12" t="s">
        <v>19</v>
      </c>
      <c r="D114" s="81" t="s">
        <v>264</v>
      </c>
      <c r="E114" s="122">
        <v>3.423</v>
      </c>
      <c r="F114" s="122">
        <v>305.95</v>
      </c>
      <c r="G114" s="133">
        <f t="shared" si="4"/>
        <v>1047.27</v>
      </c>
      <c r="H114" s="128">
        <f t="shared" si="5"/>
        <v>1256.72</v>
      </c>
      <c r="I114" s="134">
        <f t="shared" si="6"/>
        <v>1256.72</v>
      </c>
      <c r="J114" s="11"/>
      <c r="L114" s="11"/>
      <c r="M114" s="11"/>
    </row>
    <row r="115" spans="1:13" x14ac:dyDescent="0.25">
      <c r="A115" s="77">
        <v>20</v>
      </c>
      <c r="B115" s="110" t="s">
        <v>259</v>
      </c>
      <c r="C115" s="12" t="s">
        <v>19</v>
      </c>
      <c r="D115" s="81" t="s">
        <v>264</v>
      </c>
      <c r="E115" s="122">
        <v>8.6</v>
      </c>
      <c r="F115" s="122">
        <v>267.17</v>
      </c>
      <c r="G115" s="133">
        <f t="shared" si="4"/>
        <v>2297.66</v>
      </c>
      <c r="H115" s="128">
        <f t="shared" si="5"/>
        <v>2757.19</v>
      </c>
      <c r="I115" s="134">
        <f t="shared" si="6"/>
        <v>2757.19</v>
      </c>
      <c r="J115" s="11"/>
      <c r="L115" s="11"/>
      <c r="M115" s="11"/>
    </row>
    <row r="116" spans="1:13" ht="28.5" x14ac:dyDescent="0.25">
      <c r="A116" s="77">
        <v>21</v>
      </c>
      <c r="B116" s="110" t="s">
        <v>260</v>
      </c>
      <c r="C116" s="12" t="s">
        <v>19</v>
      </c>
      <c r="D116" s="81" t="s">
        <v>171</v>
      </c>
      <c r="E116" s="122">
        <v>51.13</v>
      </c>
      <c r="F116" s="122">
        <v>3.25</v>
      </c>
      <c r="G116" s="133">
        <f t="shared" si="4"/>
        <v>166.17</v>
      </c>
      <c r="H116" s="128">
        <f t="shared" si="5"/>
        <v>199.4</v>
      </c>
      <c r="I116" s="134">
        <f t="shared" si="6"/>
        <v>199.4</v>
      </c>
      <c r="J116" s="11"/>
      <c r="L116" s="11"/>
      <c r="M116" s="11"/>
    </row>
    <row r="117" spans="1:13" x14ac:dyDescent="0.25">
      <c r="A117" s="77">
        <v>22</v>
      </c>
      <c r="B117" s="110" t="s">
        <v>261</v>
      </c>
      <c r="C117" s="12" t="s">
        <v>19</v>
      </c>
      <c r="D117" s="81" t="s">
        <v>264</v>
      </c>
      <c r="E117" s="122">
        <v>1.47</v>
      </c>
      <c r="F117" s="122">
        <v>142.16</v>
      </c>
      <c r="G117" s="133">
        <f t="shared" si="4"/>
        <v>208.98</v>
      </c>
      <c r="H117" s="128">
        <f t="shared" si="5"/>
        <v>250.78</v>
      </c>
      <c r="I117" s="134">
        <f t="shared" si="6"/>
        <v>250.78</v>
      </c>
      <c r="J117" s="11"/>
      <c r="L117" s="11"/>
      <c r="M117" s="11"/>
    </row>
    <row r="118" spans="1:13" ht="28.5" x14ac:dyDescent="0.25">
      <c r="A118" s="77">
        <v>23</v>
      </c>
      <c r="B118" s="110" t="s">
        <v>262</v>
      </c>
      <c r="C118" s="12" t="s">
        <v>19</v>
      </c>
      <c r="D118" s="81" t="s">
        <v>171</v>
      </c>
      <c r="E118" s="122">
        <v>51.13</v>
      </c>
      <c r="F118" s="122">
        <v>1.04</v>
      </c>
      <c r="G118" s="133">
        <f t="shared" si="4"/>
        <v>53.18</v>
      </c>
      <c r="H118" s="128">
        <f t="shared" si="5"/>
        <v>63.82</v>
      </c>
      <c r="I118" s="134">
        <f t="shared" si="6"/>
        <v>63.82</v>
      </c>
      <c r="J118" s="11"/>
      <c r="L118" s="11"/>
      <c r="M118" s="11"/>
    </row>
    <row r="119" spans="1:13" ht="28.5" x14ac:dyDescent="0.25">
      <c r="A119" s="77">
        <v>24</v>
      </c>
      <c r="B119" s="110" t="s">
        <v>263</v>
      </c>
      <c r="C119" s="12" t="s">
        <v>19</v>
      </c>
      <c r="D119" s="81" t="s">
        <v>264</v>
      </c>
      <c r="E119" s="122">
        <v>13.276999999999999</v>
      </c>
      <c r="F119" s="122">
        <v>51.56</v>
      </c>
      <c r="G119" s="133">
        <f t="shared" si="4"/>
        <v>684.56</v>
      </c>
      <c r="H119" s="128">
        <f t="shared" si="5"/>
        <v>821.47</v>
      </c>
      <c r="I119" s="134">
        <f t="shared" si="6"/>
        <v>821.47</v>
      </c>
      <c r="J119" s="11"/>
      <c r="L119" s="11"/>
      <c r="M119" s="11"/>
    </row>
    <row r="120" spans="1:13" ht="28.5" x14ac:dyDescent="0.25">
      <c r="A120" s="77">
        <v>25</v>
      </c>
      <c r="B120" s="110" t="s">
        <v>189</v>
      </c>
      <c r="C120" s="12" t="s">
        <v>19</v>
      </c>
      <c r="D120" s="81" t="s">
        <v>186</v>
      </c>
      <c r="E120" s="122">
        <v>14.456</v>
      </c>
      <c r="F120" s="122">
        <v>45.55</v>
      </c>
      <c r="G120" s="133">
        <f t="shared" si="4"/>
        <v>658.47</v>
      </c>
      <c r="H120" s="128">
        <f t="shared" si="5"/>
        <v>790.16</v>
      </c>
      <c r="I120" s="134">
        <f t="shared" si="6"/>
        <v>790.16</v>
      </c>
      <c r="J120" s="11"/>
      <c r="L120" s="11"/>
      <c r="M120" s="11"/>
    </row>
    <row r="121" spans="1:13" ht="28.5" x14ac:dyDescent="0.25">
      <c r="A121" s="77">
        <v>26</v>
      </c>
      <c r="B121" s="110" t="s">
        <v>265</v>
      </c>
      <c r="C121" s="12" t="s">
        <v>19</v>
      </c>
      <c r="D121" s="81" t="s">
        <v>171</v>
      </c>
      <c r="E121" s="122">
        <v>624.65</v>
      </c>
      <c r="F121" s="122">
        <v>1.52</v>
      </c>
      <c r="G121" s="133">
        <f t="shared" si="4"/>
        <v>949.47</v>
      </c>
      <c r="H121" s="128">
        <f t="shared" si="5"/>
        <v>1139.3599999999999</v>
      </c>
      <c r="I121" s="134">
        <f t="shared" si="6"/>
        <v>1139.3599999999999</v>
      </c>
      <c r="J121" s="11"/>
      <c r="L121" s="11"/>
      <c r="M121" s="11"/>
    </row>
    <row r="122" spans="1:13" ht="28.5" x14ac:dyDescent="0.25">
      <c r="A122" s="77">
        <v>27</v>
      </c>
      <c r="B122" s="110" t="s">
        <v>266</v>
      </c>
      <c r="C122" s="12" t="s">
        <v>19</v>
      </c>
      <c r="D122" s="81" t="s">
        <v>173</v>
      </c>
      <c r="E122" s="122">
        <v>36</v>
      </c>
      <c r="F122" s="122">
        <v>9.9</v>
      </c>
      <c r="G122" s="133">
        <f t="shared" si="4"/>
        <v>356.4</v>
      </c>
      <c r="H122" s="128">
        <f t="shared" si="5"/>
        <v>427.68</v>
      </c>
      <c r="I122" s="134">
        <f t="shared" si="6"/>
        <v>427.68</v>
      </c>
      <c r="J122" s="11"/>
      <c r="L122" s="11"/>
      <c r="M122" s="11"/>
    </row>
    <row r="123" spans="1:13" ht="28.5" x14ac:dyDescent="0.25">
      <c r="A123" s="77">
        <v>28</v>
      </c>
      <c r="B123" s="110" t="s">
        <v>267</v>
      </c>
      <c r="C123" s="12" t="s">
        <v>19</v>
      </c>
      <c r="D123" s="81" t="s">
        <v>171</v>
      </c>
      <c r="E123" s="122">
        <v>5</v>
      </c>
      <c r="F123" s="122">
        <v>14.8</v>
      </c>
      <c r="G123" s="133">
        <f t="shared" si="4"/>
        <v>74</v>
      </c>
      <c r="H123" s="128">
        <f t="shared" si="5"/>
        <v>88.8</v>
      </c>
      <c r="I123" s="134">
        <f t="shared" si="6"/>
        <v>88.8</v>
      </c>
      <c r="J123" s="11"/>
      <c r="L123" s="11"/>
      <c r="M123" s="11"/>
    </row>
    <row r="124" spans="1:13" x14ac:dyDescent="0.25">
      <c r="A124" s="77">
        <v>29</v>
      </c>
      <c r="B124" s="110" t="s">
        <v>268</v>
      </c>
      <c r="C124" s="12" t="s">
        <v>19</v>
      </c>
      <c r="D124" s="81" t="s">
        <v>222</v>
      </c>
      <c r="E124" s="122">
        <v>1</v>
      </c>
      <c r="F124" s="122">
        <v>25</v>
      </c>
      <c r="G124" s="133">
        <f t="shared" si="4"/>
        <v>25</v>
      </c>
      <c r="H124" s="128">
        <f t="shared" si="5"/>
        <v>30</v>
      </c>
      <c r="I124" s="134">
        <f t="shared" si="6"/>
        <v>30</v>
      </c>
      <c r="J124" s="11"/>
      <c r="L124" s="11"/>
      <c r="M124" s="11"/>
    </row>
    <row r="125" spans="1:13" x14ac:dyDescent="0.25">
      <c r="A125" s="77">
        <v>30</v>
      </c>
      <c r="B125" s="110" t="s">
        <v>269</v>
      </c>
      <c r="C125" s="12" t="s">
        <v>19</v>
      </c>
      <c r="D125" s="81" t="s">
        <v>222</v>
      </c>
      <c r="E125" s="122">
        <v>1</v>
      </c>
      <c r="F125" s="122">
        <v>39.15</v>
      </c>
      <c r="G125" s="133">
        <f t="shared" si="4"/>
        <v>39.15</v>
      </c>
      <c r="H125" s="128">
        <f t="shared" si="5"/>
        <v>46.98</v>
      </c>
      <c r="I125" s="134">
        <f t="shared" si="6"/>
        <v>46.98</v>
      </c>
      <c r="J125" s="11"/>
      <c r="L125" s="11"/>
      <c r="M125" s="11"/>
    </row>
    <row r="126" spans="1:13" ht="28.5" x14ac:dyDescent="0.25">
      <c r="A126" s="77">
        <v>31</v>
      </c>
      <c r="B126" s="110" t="s">
        <v>221</v>
      </c>
      <c r="C126" s="12" t="s">
        <v>19</v>
      </c>
      <c r="D126" s="81" t="s">
        <v>186</v>
      </c>
      <c r="E126" s="122">
        <v>0.11</v>
      </c>
      <c r="F126" s="122">
        <v>48.33</v>
      </c>
      <c r="G126" s="133">
        <f t="shared" si="4"/>
        <v>5.32</v>
      </c>
      <c r="H126" s="128">
        <f t="shared" si="5"/>
        <v>6.38</v>
      </c>
      <c r="I126" s="134">
        <f t="shared" si="6"/>
        <v>6.38</v>
      </c>
      <c r="J126" s="11"/>
      <c r="L126" s="11"/>
      <c r="M126" s="11"/>
    </row>
    <row r="127" spans="1:13" ht="15.75" thickBot="1" x14ac:dyDescent="0.3">
      <c r="B127" s="153" t="s">
        <v>139</v>
      </c>
      <c r="C127" s="154"/>
      <c r="D127" s="154"/>
      <c r="E127" s="154"/>
      <c r="F127" s="155"/>
      <c r="G127" s="70">
        <f>SUM(G96:G126)</f>
        <v>91605.54</v>
      </c>
      <c r="H127" s="70">
        <f>SUM(H96:H126)</f>
        <v>109926.64000000001</v>
      </c>
      <c r="I127" s="131">
        <f>SUM(I96:I126)</f>
        <v>109926.64000000001</v>
      </c>
      <c r="K127" s="10" t="s">
        <v>54</v>
      </c>
    </row>
    <row r="128" spans="1:13" x14ac:dyDescent="0.25">
      <c r="B128" s="139" t="s">
        <v>111</v>
      </c>
      <c r="C128" s="140"/>
      <c r="D128" s="140"/>
      <c r="E128" s="140"/>
      <c r="F128" s="140"/>
      <c r="G128" s="140"/>
      <c r="H128" s="140"/>
      <c r="I128" s="140"/>
      <c r="K128" s="10" t="s">
        <v>56</v>
      </c>
    </row>
    <row r="129" spans="1:11" ht="38.25" x14ac:dyDescent="0.25">
      <c r="A129" s="75" t="s">
        <v>650</v>
      </c>
      <c r="B129" s="75" t="s">
        <v>3</v>
      </c>
      <c r="C129" s="31" t="s">
        <v>6</v>
      </c>
      <c r="D129" s="31" t="s">
        <v>4</v>
      </c>
      <c r="E129" s="31" t="s">
        <v>5</v>
      </c>
      <c r="F129" s="31" t="s">
        <v>30</v>
      </c>
      <c r="G129" s="31" t="s">
        <v>31</v>
      </c>
      <c r="H129" s="31" t="s">
        <v>51</v>
      </c>
      <c r="I129" s="31" t="s">
        <v>143</v>
      </c>
      <c r="K129" s="10" t="s">
        <v>55</v>
      </c>
    </row>
    <row r="130" spans="1:11" ht="28.5" x14ac:dyDescent="0.25">
      <c r="A130" s="77">
        <v>1</v>
      </c>
      <c r="B130" s="110" t="s">
        <v>270</v>
      </c>
      <c r="C130" s="12" t="s">
        <v>19</v>
      </c>
      <c r="D130" s="81" t="s">
        <v>171</v>
      </c>
      <c r="E130" s="122">
        <v>64</v>
      </c>
      <c r="F130" s="122">
        <v>14</v>
      </c>
      <c r="G130" s="133">
        <f t="shared" ref="G130:G167" si="7">ROUND(E130*F130,2)</f>
        <v>896</v>
      </c>
      <c r="H130" s="128">
        <f t="shared" ref="H130:H167" si="8">ROUND(G130*1.2,2)</f>
        <v>1075.2</v>
      </c>
      <c r="I130" s="134">
        <f t="shared" ref="I130:I167" si="9">ROUND((G130*20/100+G130)*(1-($C$10)),2)</f>
        <v>1075.2</v>
      </c>
      <c r="K130" s="10"/>
    </row>
    <row r="131" spans="1:11" ht="28.5" x14ac:dyDescent="0.25">
      <c r="A131" s="77">
        <v>2</v>
      </c>
      <c r="B131" s="110" t="s">
        <v>271</v>
      </c>
      <c r="C131" s="12" t="s">
        <v>19</v>
      </c>
      <c r="D131" s="81" t="s">
        <v>222</v>
      </c>
      <c r="E131" s="122">
        <v>1</v>
      </c>
      <c r="F131" s="122">
        <v>14.5</v>
      </c>
      <c r="G131" s="133">
        <f t="shared" si="7"/>
        <v>14.5</v>
      </c>
      <c r="H131" s="128">
        <f t="shared" si="8"/>
        <v>17.399999999999999</v>
      </c>
      <c r="I131" s="134">
        <f t="shared" si="9"/>
        <v>17.399999999999999</v>
      </c>
      <c r="K131" s="10"/>
    </row>
    <row r="132" spans="1:11" ht="28.5" x14ac:dyDescent="0.25">
      <c r="A132" s="77">
        <v>3</v>
      </c>
      <c r="B132" s="110" t="s">
        <v>272</v>
      </c>
      <c r="C132" s="12" t="s">
        <v>19</v>
      </c>
      <c r="D132" s="81" t="s">
        <v>222</v>
      </c>
      <c r="E132" s="122">
        <v>34</v>
      </c>
      <c r="F132" s="122">
        <v>32</v>
      </c>
      <c r="G132" s="133">
        <f t="shared" si="7"/>
        <v>1088</v>
      </c>
      <c r="H132" s="128">
        <f t="shared" si="8"/>
        <v>1305.5999999999999</v>
      </c>
      <c r="I132" s="134">
        <f t="shared" si="9"/>
        <v>1305.5999999999999</v>
      </c>
      <c r="K132" s="10"/>
    </row>
    <row r="133" spans="1:11" ht="28.5" x14ac:dyDescent="0.25">
      <c r="A133" s="77">
        <v>4</v>
      </c>
      <c r="B133" s="110" t="s">
        <v>273</v>
      </c>
      <c r="C133" s="12" t="s">
        <v>19</v>
      </c>
      <c r="D133" s="81" t="s">
        <v>222</v>
      </c>
      <c r="E133" s="122">
        <v>1</v>
      </c>
      <c r="F133" s="122">
        <v>41.85</v>
      </c>
      <c r="G133" s="133">
        <f t="shared" si="7"/>
        <v>41.85</v>
      </c>
      <c r="H133" s="128">
        <f t="shared" si="8"/>
        <v>50.22</v>
      </c>
      <c r="I133" s="134">
        <f t="shared" si="9"/>
        <v>50.22</v>
      </c>
      <c r="K133" s="10"/>
    </row>
    <row r="134" spans="1:11" x14ac:dyDescent="0.25">
      <c r="A134" s="77">
        <v>5</v>
      </c>
      <c r="B134" s="110" t="s">
        <v>274</v>
      </c>
      <c r="C134" s="12" t="s">
        <v>19</v>
      </c>
      <c r="D134" s="81" t="s">
        <v>222</v>
      </c>
      <c r="E134" s="122">
        <v>154</v>
      </c>
      <c r="F134" s="122">
        <v>2.85</v>
      </c>
      <c r="G134" s="133">
        <f t="shared" si="7"/>
        <v>438.9</v>
      </c>
      <c r="H134" s="128">
        <f t="shared" si="8"/>
        <v>526.67999999999995</v>
      </c>
      <c r="I134" s="134">
        <f t="shared" si="9"/>
        <v>526.67999999999995</v>
      </c>
      <c r="K134" s="10"/>
    </row>
    <row r="135" spans="1:11" ht="28.5" x14ac:dyDescent="0.25">
      <c r="A135" s="77">
        <v>6</v>
      </c>
      <c r="B135" s="110" t="s">
        <v>275</v>
      </c>
      <c r="C135" s="12" t="s">
        <v>19</v>
      </c>
      <c r="D135" s="81" t="s">
        <v>222</v>
      </c>
      <c r="E135" s="122">
        <v>1</v>
      </c>
      <c r="F135" s="122">
        <v>18</v>
      </c>
      <c r="G135" s="133">
        <f t="shared" si="7"/>
        <v>18</v>
      </c>
      <c r="H135" s="128">
        <f t="shared" si="8"/>
        <v>21.6</v>
      </c>
      <c r="I135" s="134">
        <f t="shared" si="9"/>
        <v>21.6</v>
      </c>
      <c r="K135" s="10"/>
    </row>
    <row r="136" spans="1:11" ht="28.5" x14ac:dyDescent="0.25">
      <c r="A136" s="77">
        <v>7</v>
      </c>
      <c r="B136" s="110" t="s">
        <v>276</v>
      </c>
      <c r="C136" s="12" t="s">
        <v>19</v>
      </c>
      <c r="D136" s="81" t="s">
        <v>222</v>
      </c>
      <c r="E136" s="122">
        <v>3</v>
      </c>
      <c r="F136" s="122">
        <v>32</v>
      </c>
      <c r="G136" s="133">
        <f t="shared" si="7"/>
        <v>96</v>
      </c>
      <c r="H136" s="128">
        <f t="shared" si="8"/>
        <v>115.2</v>
      </c>
      <c r="I136" s="134">
        <f t="shared" si="9"/>
        <v>115.2</v>
      </c>
      <c r="K136" s="10"/>
    </row>
    <row r="137" spans="1:11" ht="28.5" x14ac:dyDescent="0.25">
      <c r="A137" s="77">
        <v>8</v>
      </c>
      <c r="B137" s="110" t="s">
        <v>277</v>
      </c>
      <c r="C137" s="12" t="s">
        <v>19</v>
      </c>
      <c r="D137" s="81" t="s">
        <v>173</v>
      </c>
      <c r="E137" s="122">
        <v>48.3</v>
      </c>
      <c r="F137" s="122">
        <v>3.4</v>
      </c>
      <c r="G137" s="133">
        <f t="shared" si="7"/>
        <v>164.22</v>
      </c>
      <c r="H137" s="128">
        <f t="shared" si="8"/>
        <v>197.06</v>
      </c>
      <c r="I137" s="134">
        <f t="shared" si="9"/>
        <v>197.06</v>
      </c>
      <c r="K137" s="10"/>
    </row>
    <row r="138" spans="1:11" ht="28.5" x14ac:dyDescent="0.25">
      <c r="A138" s="77">
        <v>9</v>
      </c>
      <c r="B138" s="110" t="s">
        <v>278</v>
      </c>
      <c r="C138" s="12" t="s">
        <v>19</v>
      </c>
      <c r="D138" s="81" t="s">
        <v>173</v>
      </c>
      <c r="E138" s="122">
        <v>47.9</v>
      </c>
      <c r="F138" s="122">
        <v>17</v>
      </c>
      <c r="G138" s="133">
        <f t="shared" si="7"/>
        <v>814.3</v>
      </c>
      <c r="H138" s="128">
        <f t="shared" si="8"/>
        <v>977.16</v>
      </c>
      <c r="I138" s="134">
        <f t="shared" si="9"/>
        <v>977.16</v>
      </c>
      <c r="K138" s="10"/>
    </row>
    <row r="139" spans="1:11" x14ac:dyDescent="0.25">
      <c r="A139" s="77">
        <v>10</v>
      </c>
      <c r="B139" s="110" t="s">
        <v>279</v>
      </c>
      <c r="C139" s="12" t="s">
        <v>19</v>
      </c>
      <c r="D139" s="81" t="s">
        <v>223</v>
      </c>
      <c r="E139" s="122">
        <v>31</v>
      </c>
      <c r="F139" s="122">
        <v>1.8</v>
      </c>
      <c r="G139" s="133">
        <f t="shared" si="7"/>
        <v>55.8</v>
      </c>
      <c r="H139" s="128">
        <f t="shared" si="8"/>
        <v>66.959999999999994</v>
      </c>
      <c r="I139" s="134">
        <f t="shared" si="9"/>
        <v>66.959999999999994</v>
      </c>
      <c r="K139" s="10"/>
    </row>
    <row r="140" spans="1:11" ht="28.5" x14ac:dyDescent="0.25">
      <c r="A140" s="77">
        <v>11</v>
      </c>
      <c r="B140" s="110" t="s">
        <v>280</v>
      </c>
      <c r="C140" s="12" t="s">
        <v>19</v>
      </c>
      <c r="D140" s="81" t="s">
        <v>222</v>
      </c>
      <c r="E140" s="122">
        <v>62</v>
      </c>
      <c r="F140" s="122">
        <v>0.2</v>
      </c>
      <c r="G140" s="133">
        <f t="shared" si="7"/>
        <v>12.4</v>
      </c>
      <c r="H140" s="128">
        <f t="shared" si="8"/>
        <v>14.88</v>
      </c>
      <c r="I140" s="134">
        <f t="shared" si="9"/>
        <v>14.88</v>
      </c>
      <c r="K140" s="10"/>
    </row>
    <row r="141" spans="1:11" ht="28.5" x14ac:dyDescent="0.25">
      <c r="A141" s="77">
        <v>12</v>
      </c>
      <c r="B141" s="110" t="s">
        <v>281</v>
      </c>
      <c r="C141" s="12" t="s">
        <v>19</v>
      </c>
      <c r="D141" s="81" t="s">
        <v>171</v>
      </c>
      <c r="E141" s="122">
        <v>78.662999999999997</v>
      </c>
      <c r="F141" s="122">
        <v>4</v>
      </c>
      <c r="G141" s="133">
        <f t="shared" si="7"/>
        <v>314.64999999999998</v>
      </c>
      <c r="H141" s="128">
        <f t="shared" si="8"/>
        <v>377.58</v>
      </c>
      <c r="I141" s="134">
        <f t="shared" si="9"/>
        <v>377.58</v>
      </c>
      <c r="K141" s="10"/>
    </row>
    <row r="142" spans="1:11" ht="28.5" x14ac:dyDescent="0.25">
      <c r="A142" s="77">
        <v>13</v>
      </c>
      <c r="B142" s="110" t="s">
        <v>282</v>
      </c>
      <c r="C142" s="12" t="s">
        <v>19</v>
      </c>
      <c r="D142" s="81" t="s">
        <v>171</v>
      </c>
      <c r="E142" s="122">
        <v>10.44</v>
      </c>
      <c r="F142" s="122">
        <v>4.82</v>
      </c>
      <c r="G142" s="133">
        <f t="shared" si="7"/>
        <v>50.32</v>
      </c>
      <c r="H142" s="128">
        <f t="shared" si="8"/>
        <v>60.38</v>
      </c>
      <c r="I142" s="134">
        <f t="shared" si="9"/>
        <v>60.38</v>
      </c>
      <c r="K142" s="10"/>
    </row>
    <row r="143" spans="1:11" ht="28.5" x14ac:dyDescent="0.25">
      <c r="A143" s="77">
        <v>14</v>
      </c>
      <c r="B143" s="110" t="s">
        <v>283</v>
      </c>
      <c r="C143" s="12" t="s">
        <v>19</v>
      </c>
      <c r="D143" s="81" t="s">
        <v>222</v>
      </c>
      <c r="E143" s="122">
        <v>1</v>
      </c>
      <c r="F143" s="122">
        <v>0.6</v>
      </c>
      <c r="G143" s="133">
        <f t="shared" si="7"/>
        <v>0.6</v>
      </c>
      <c r="H143" s="128">
        <f t="shared" si="8"/>
        <v>0.72</v>
      </c>
      <c r="I143" s="134">
        <f t="shared" si="9"/>
        <v>0.72</v>
      </c>
      <c r="K143" s="10"/>
    </row>
    <row r="144" spans="1:11" ht="28.5" x14ac:dyDescent="0.25">
      <c r="A144" s="77">
        <v>15</v>
      </c>
      <c r="B144" s="110" t="s">
        <v>284</v>
      </c>
      <c r="C144" s="12" t="s">
        <v>19</v>
      </c>
      <c r="D144" s="81" t="s">
        <v>171</v>
      </c>
      <c r="E144" s="122">
        <v>1.8</v>
      </c>
      <c r="F144" s="122">
        <v>8.5</v>
      </c>
      <c r="G144" s="133">
        <f t="shared" si="7"/>
        <v>15.3</v>
      </c>
      <c r="H144" s="128">
        <f t="shared" si="8"/>
        <v>18.36</v>
      </c>
      <c r="I144" s="134">
        <f t="shared" si="9"/>
        <v>18.36</v>
      </c>
      <c r="K144" s="10"/>
    </row>
    <row r="145" spans="1:11" ht="28.5" x14ac:dyDescent="0.25">
      <c r="A145" s="77">
        <v>16</v>
      </c>
      <c r="B145" s="110" t="s">
        <v>285</v>
      </c>
      <c r="C145" s="12" t="s">
        <v>19</v>
      </c>
      <c r="D145" s="81" t="s">
        <v>186</v>
      </c>
      <c r="E145" s="122">
        <v>0.33100000000000002</v>
      </c>
      <c r="F145" s="122">
        <v>9.77</v>
      </c>
      <c r="G145" s="133">
        <f t="shared" si="7"/>
        <v>3.23</v>
      </c>
      <c r="H145" s="128">
        <f t="shared" si="8"/>
        <v>3.88</v>
      </c>
      <c r="I145" s="134">
        <f t="shared" si="9"/>
        <v>3.88</v>
      </c>
      <c r="K145" s="10"/>
    </row>
    <row r="146" spans="1:11" ht="28.5" x14ac:dyDescent="0.25">
      <c r="A146" s="77">
        <v>17</v>
      </c>
      <c r="B146" s="110" t="s">
        <v>182</v>
      </c>
      <c r="C146" s="12" t="s">
        <v>19</v>
      </c>
      <c r="D146" s="81" t="s">
        <v>186</v>
      </c>
      <c r="E146" s="122">
        <v>5.0839999999999996</v>
      </c>
      <c r="F146" s="122">
        <v>10.07</v>
      </c>
      <c r="G146" s="133">
        <f t="shared" si="7"/>
        <v>51.2</v>
      </c>
      <c r="H146" s="128">
        <f t="shared" si="8"/>
        <v>61.44</v>
      </c>
      <c r="I146" s="134">
        <f t="shared" si="9"/>
        <v>61.44</v>
      </c>
      <c r="K146" s="10"/>
    </row>
    <row r="147" spans="1:11" ht="28.5" x14ac:dyDescent="0.25">
      <c r="A147" s="77">
        <v>18</v>
      </c>
      <c r="B147" s="110" t="s">
        <v>183</v>
      </c>
      <c r="C147" s="12" t="s">
        <v>19</v>
      </c>
      <c r="D147" s="81" t="s">
        <v>186</v>
      </c>
      <c r="E147" s="122">
        <v>50.84</v>
      </c>
      <c r="F147" s="122">
        <v>0.31</v>
      </c>
      <c r="G147" s="133">
        <f t="shared" si="7"/>
        <v>15.76</v>
      </c>
      <c r="H147" s="128">
        <f t="shared" si="8"/>
        <v>18.91</v>
      </c>
      <c r="I147" s="134">
        <f t="shared" si="9"/>
        <v>18.91</v>
      </c>
      <c r="K147" s="10"/>
    </row>
    <row r="148" spans="1:11" x14ac:dyDescent="0.25">
      <c r="A148" s="77">
        <v>19</v>
      </c>
      <c r="B148" s="110" t="s">
        <v>243</v>
      </c>
      <c r="C148" s="12" t="s">
        <v>19</v>
      </c>
      <c r="D148" s="81" t="s">
        <v>186</v>
      </c>
      <c r="E148" s="122">
        <v>5.0839999999999996</v>
      </c>
      <c r="F148" s="122">
        <v>3.31</v>
      </c>
      <c r="G148" s="133">
        <f t="shared" si="7"/>
        <v>16.829999999999998</v>
      </c>
      <c r="H148" s="128">
        <f t="shared" si="8"/>
        <v>20.2</v>
      </c>
      <c r="I148" s="134">
        <f t="shared" si="9"/>
        <v>20.2</v>
      </c>
      <c r="K148" s="10"/>
    </row>
    <row r="149" spans="1:11" ht="28.5" x14ac:dyDescent="0.25">
      <c r="A149" s="77">
        <v>20</v>
      </c>
      <c r="B149" s="110" t="s">
        <v>184</v>
      </c>
      <c r="C149" s="12" t="s">
        <v>19</v>
      </c>
      <c r="D149" s="81" t="s">
        <v>186</v>
      </c>
      <c r="E149" s="122">
        <v>5.0839999999999996</v>
      </c>
      <c r="F149" s="122">
        <v>16.77</v>
      </c>
      <c r="G149" s="133">
        <f t="shared" si="7"/>
        <v>85.26</v>
      </c>
      <c r="H149" s="128">
        <f t="shared" si="8"/>
        <v>102.31</v>
      </c>
      <c r="I149" s="134">
        <f t="shared" si="9"/>
        <v>102.31</v>
      </c>
      <c r="K149" s="10"/>
    </row>
    <row r="150" spans="1:11" x14ac:dyDescent="0.25">
      <c r="A150" s="77">
        <v>21</v>
      </c>
      <c r="B150" s="110" t="s">
        <v>286</v>
      </c>
      <c r="C150" s="12" t="s">
        <v>19</v>
      </c>
      <c r="D150" s="81" t="s">
        <v>186</v>
      </c>
      <c r="E150" s="122">
        <v>5.907</v>
      </c>
      <c r="F150" s="122">
        <v>6.37</v>
      </c>
      <c r="G150" s="133">
        <f t="shared" si="7"/>
        <v>37.630000000000003</v>
      </c>
      <c r="H150" s="128">
        <f t="shared" si="8"/>
        <v>45.16</v>
      </c>
      <c r="I150" s="134">
        <f t="shared" si="9"/>
        <v>45.16</v>
      </c>
      <c r="K150" s="10"/>
    </row>
    <row r="151" spans="1:11" ht="28.5" x14ac:dyDescent="0.25">
      <c r="A151" s="77">
        <v>22</v>
      </c>
      <c r="B151" s="110" t="s">
        <v>287</v>
      </c>
      <c r="C151" s="12" t="s">
        <v>19</v>
      </c>
      <c r="D151" s="81" t="s">
        <v>222</v>
      </c>
      <c r="E151" s="122">
        <v>1</v>
      </c>
      <c r="F151" s="122">
        <v>25</v>
      </c>
      <c r="G151" s="133">
        <f t="shared" si="7"/>
        <v>25</v>
      </c>
      <c r="H151" s="128">
        <f t="shared" si="8"/>
        <v>30</v>
      </c>
      <c r="I151" s="134">
        <f t="shared" si="9"/>
        <v>30</v>
      </c>
      <c r="K151" s="10"/>
    </row>
    <row r="152" spans="1:11" ht="28.5" x14ac:dyDescent="0.25">
      <c r="A152" s="77">
        <v>23</v>
      </c>
      <c r="B152" s="110" t="s">
        <v>288</v>
      </c>
      <c r="C152" s="12" t="s">
        <v>19</v>
      </c>
      <c r="D152" s="81" t="s">
        <v>222</v>
      </c>
      <c r="E152" s="122">
        <v>1</v>
      </c>
      <c r="F152" s="122">
        <v>195</v>
      </c>
      <c r="G152" s="133">
        <f t="shared" si="7"/>
        <v>195</v>
      </c>
      <c r="H152" s="128">
        <f t="shared" si="8"/>
        <v>234</v>
      </c>
      <c r="I152" s="134">
        <f t="shared" si="9"/>
        <v>234</v>
      </c>
      <c r="K152" s="10"/>
    </row>
    <row r="153" spans="1:11" ht="28.5" x14ac:dyDescent="0.25">
      <c r="A153" s="77">
        <v>24</v>
      </c>
      <c r="B153" s="110" t="s">
        <v>289</v>
      </c>
      <c r="C153" s="12" t="s">
        <v>19</v>
      </c>
      <c r="D153" s="81" t="s">
        <v>222</v>
      </c>
      <c r="E153" s="122">
        <v>3</v>
      </c>
      <c r="F153" s="122">
        <v>52</v>
      </c>
      <c r="G153" s="133">
        <f t="shared" si="7"/>
        <v>156</v>
      </c>
      <c r="H153" s="128">
        <f t="shared" si="8"/>
        <v>187.2</v>
      </c>
      <c r="I153" s="134">
        <f t="shared" si="9"/>
        <v>187.2</v>
      </c>
      <c r="K153" s="10"/>
    </row>
    <row r="154" spans="1:11" ht="28.5" x14ac:dyDescent="0.25">
      <c r="A154" s="77">
        <v>25</v>
      </c>
      <c r="B154" s="110" t="s">
        <v>290</v>
      </c>
      <c r="C154" s="12" t="s">
        <v>19</v>
      </c>
      <c r="D154" s="81" t="s">
        <v>222</v>
      </c>
      <c r="E154" s="122">
        <v>3</v>
      </c>
      <c r="F154" s="122">
        <v>538.5</v>
      </c>
      <c r="G154" s="133">
        <f t="shared" si="7"/>
        <v>1615.5</v>
      </c>
      <c r="H154" s="128">
        <f t="shared" si="8"/>
        <v>1938.6</v>
      </c>
      <c r="I154" s="134">
        <f t="shared" si="9"/>
        <v>1938.6</v>
      </c>
      <c r="K154" s="10"/>
    </row>
    <row r="155" spans="1:11" ht="28.5" x14ac:dyDescent="0.25">
      <c r="A155" s="77">
        <v>26</v>
      </c>
      <c r="B155" s="110" t="s">
        <v>291</v>
      </c>
      <c r="C155" s="12" t="s">
        <v>19</v>
      </c>
      <c r="D155" s="81" t="s">
        <v>222</v>
      </c>
      <c r="E155" s="122">
        <v>31</v>
      </c>
      <c r="F155" s="122">
        <v>52</v>
      </c>
      <c r="G155" s="133">
        <f t="shared" si="7"/>
        <v>1612</v>
      </c>
      <c r="H155" s="128">
        <f t="shared" si="8"/>
        <v>1934.4</v>
      </c>
      <c r="I155" s="134">
        <f t="shared" si="9"/>
        <v>1934.4</v>
      </c>
      <c r="K155" s="10"/>
    </row>
    <row r="156" spans="1:11" ht="28.5" x14ac:dyDescent="0.25">
      <c r="A156" s="77">
        <v>27</v>
      </c>
      <c r="B156" s="110" t="s">
        <v>292</v>
      </c>
      <c r="C156" s="12" t="s">
        <v>19</v>
      </c>
      <c r="D156" s="81" t="s">
        <v>222</v>
      </c>
      <c r="E156" s="122">
        <v>31</v>
      </c>
      <c r="F156" s="122">
        <v>528</v>
      </c>
      <c r="G156" s="133">
        <f t="shared" si="7"/>
        <v>16368</v>
      </c>
      <c r="H156" s="128">
        <f t="shared" si="8"/>
        <v>19641.599999999999</v>
      </c>
      <c r="I156" s="134">
        <f t="shared" si="9"/>
        <v>19641.599999999999</v>
      </c>
      <c r="K156" s="10"/>
    </row>
    <row r="157" spans="1:11" x14ac:dyDescent="0.25">
      <c r="A157" s="77">
        <v>28</v>
      </c>
      <c r="B157" s="110" t="s">
        <v>293</v>
      </c>
      <c r="C157" s="12" t="s">
        <v>19</v>
      </c>
      <c r="D157" s="81" t="s">
        <v>171</v>
      </c>
      <c r="E157" s="122">
        <v>10.324999999999999</v>
      </c>
      <c r="F157" s="122">
        <v>98.5</v>
      </c>
      <c r="G157" s="133">
        <f t="shared" si="7"/>
        <v>1017.01</v>
      </c>
      <c r="H157" s="128">
        <f t="shared" si="8"/>
        <v>1220.4100000000001</v>
      </c>
      <c r="I157" s="134">
        <f t="shared" si="9"/>
        <v>1220.4100000000001</v>
      </c>
      <c r="K157" s="10"/>
    </row>
    <row r="158" spans="1:11" ht="28.5" x14ac:dyDescent="0.25">
      <c r="A158" s="77">
        <v>29</v>
      </c>
      <c r="B158" s="110" t="s">
        <v>294</v>
      </c>
      <c r="C158" s="12" t="s">
        <v>19</v>
      </c>
      <c r="D158" s="81" t="s">
        <v>222</v>
      </c>
      <c r="E158" s="122">
        <v>1</v>
      </c>
      <c r="F158" s="122">
        <v>73</v>
      </c>
      <c r="G158" s="133">
        <f t="shared" si="7"/>
        <v>73</v>
      </c>
      <c r="H158" s="128">
        <f t="shared" si="8"/>
        <v>87.6</v>
      </c>
      <c r="I158" s="134">
        <f t="shared" si="9"/>
        <v>87.6</v>
      </c>
      <c r="K158" s="10"/>
    </row>
    <row r="159" spans="1:11" ht="28.5" x14ac:dyDescent="0.25">
      <c r="A159" s="77">
        <v>30</v>
      </c>
      <c r="B159" s="110" t="s">
        <v>295</v>
      </c>
      <c r="C159" s="12" t="s">
        <v>19</v>
      </c>
      <c r="D159" s="81" t="s">
        <v>222</v>
      </c>
      <c r="E159" s="122">
        <v>1</v>
      </c>
      <c r="F159" s="122">
        <v>785</v>
      </c>
      <c r="G159" s="133">
        <f t="shared" si="7"/>
        <v>785</v>
      </c>
      <c r="H159" s="128">
        <f t="shared" si="8"/>
        <v>942</v>
      </c>
      <c r="I159" s="134">
        <f t="shared" si="9"/>
        <v>942</v>
      </c>
      <c r="K159" s="10"/>
    </row>
    <row r="160" spans="1:11" ht="28.5" x14ac:dyDescent="0.25">
      <c r="A160" s="77">
        <v>31</v>
      </c>
      <c r="B160" s="110" t="s">
        <v>296</v>
      </c>
      <c r="C160" s="12" t="s">
        <v>19</v>
      </c>
      <c r="D160" s="81" t="s">
        <v>222</v>
      </c>
      <c r="E160" s="122">
        <v>1</v>
      </c>
      <c r="F160" s="122">
        <v>78.5</v>
      </c>
      <c r="G160" s="133">
        <f t="shared" si="7"/>
        <v>78.5</v>
      </c>
      <c r="H160" s="128">
        <f t="shared" si="8"/>
        <v>94.2</v>
      </c>
      <c r="I160" s="134">
        <f t="shared" si="9"/>
        <v>94.2</v>
      </c>
      <c r="K160" s="10"/>
    </row>
    <row r="161" spans="1:11" ht="28.5" x14ac:dyDescent="0.25">
      <c r="A161" s="77">
        <v>32</v>
      </c>
      <c r="B161" s="110" t="s">
        <v>297</v>
      </c>
      <c r="C161" s="12" t="s">
        <v>19</v>
      </c>
      <c r="D161" s="81" t="s">
        <v>222</v>
      </c>
      <c r="E161" s="122">
        <v>1</v>
      </c>
      <c r="F161" s="122">
        <v>79</v>
      </c>
      <c r="G161" s="133">
        <f t="shared" si="7"/>
        <v>79</v>
      </c>
      <c r="H161" s="128">
        <f t="shared" si="8"/>
        <v>94.8</v>
      </c>
      <c r="I161" s="134">
        <f t="shared" si="9"/>
        <v>94.8</v>
      </c>
      <c r="K161" s="10"/>
    </row>
    <row r="162" spans="1:11" ht="28.5" x14ac:dyDescent="0.25">
      <c r="A162" s="77">
        <v>33</v>
      </c>
      <c r="B162" s="110" t="s">
        <v>298</v>
      </c>
      <c r="C162" s="12" t="s">
        <v>19</v>
      </c>
      <c r="D162" s="81" t="s">
        <v>222</v>
      </c>
      <c r="E162" s="122">
        <v>1</v>
      </c>
      <c r="F162" s="122">
        <v>1680</v>
      </c>
      <c r="G162" s="133">
        <f t="shared" si="7"/>
        <v>1680</v>
      </c>
      <c r="H162" s="128">
        <f t="shared" si="8"/>
        <v>2016</v>
      </c>
      <c r="I162" s="134">
        <f t="shared" si="9"/>
        <v>2016</v>
      </c>
      <c r="K162" s="10"/>
    </row>
    <row r="163" spans="1:11" ht="28.5" x14ac:dyDescent="0.25">
      <c r="A163" s="77">
        <v>34</v>
      </c>
      <c r="B163" s="110" t="s">
        <v>299</v>
      </c>
      <c r="C163" s="12" t="s">
        <v>19</v>
      </c>
      <c r="D163" s="81" t="s">
        <v>222</v>
      </c>
      <c r="E163" s="122">
        <v>1</v>
      </c>
      <c r="F163" s="122">
        <v>1920</v>
      </c>
      <c r="G163" s="133">
        <f t="shared" si="7"/>
        <v>1920</v>
      </c>
      <c r="H163" s="128">
        <f t="shared" si="8"/>
        <v>2304</v>
      </c>
      <c r="I163" s="134">
        <f t="shared" si="9"/>
        <v>2304</v>
      </c>
      <c r="K163" s="10"/>
    </row>
    <row r="164" spans="1:11" ht="28.5" x14ac:dyDescent="0.25">
      <c r="A164" s="77">
        <v>35</v>
      </c>
      <c r="B164" s="110" t="s">
        <v>300</v>
      </c>
      <c r="C164" s="12" t="s">
        <v>19</v>
      </c>
      <c r="D164" s="81" t="s">
        <v>222</v>
      </c>
      <c r="E164" s="122">
        <v>2</v>
      </c>
      <c r="F164" s="122">
        <v>78.5</v>
      </c>
      <c r="G164" s="133">
        <f t="shared" si="7"/>
        <v>157</v>
      </c>
      <c r="H164" s="128">
        <f t="shared" si="8"/>
        <v>188.4</v>
      </c>
      <c r="I164" s="134">
        <f t="shared" si="9"/>
        <v>188.4</v>
      </c>
      <c r="K164" s="10"/>
    </row>
    <row r="165" spans="1:11" ht="28.5" x14ac:dyDescent="0.25">
      <c r="A165" s="77">
        <v>36</v>
      </c>
      <c r="B165" s="110" t="s">
        <v>301</v>
      </c>
      <c r="C165" s="12" t="s">
        <v>19</v>
      </c>
      <c r="D165" s="81" t="s">
        <v>222</v>
      </c>
      <c r="E165" s="122">
        <v>1</v>
      </c>
      <c r="F165" s="122">
        <v>1820</v>
      </c>
      <c r="G165" s="133">
        <f t="shared" si="7"/>
        <v>1820</v>
      </c>
      <c r="H165" s="128">
        <f t="shared" si="8"/>
        <v>2184</v>
      </c>
      <c r="I165" s="134">
        <f t="shared" si="9"/>
        <v>2184</v>
      </c>
      <c r="K165" s="10"/>
    </row>
    <row r="166" spans="1:11" ht="28.5" x14ac:dyDescent="0.25">
      <c r="A166" s="77">
        <v>37</v>
      </c>
      <c r="B166" s="110" t="s">
        <v>302</v>
      </c>
      <c r="C166" s="12" t="s">
        <v>19</v>
      </c>
      <c r="D166" s="81" t="s">
        <v>222</v>
      </c>
      <c r="E166" s="122">
        <v>1</v>
      </c>
      <c r="F166" s="122">
        <v>1950</v>
      </c>
      <c r="G166" s="133">
        <f t="shared" si="7"/>
        <v>1950</v>
      </c>
      <c r="H166" s="128">
        <f t="shared" si="8"/>
        <v>2340</v>
      </c>
      <c r="I166" s="134">
        <f t="shared" si="9"/>
        <v>2340</v>
      </c>
      <c r="K166" s="10"/>
    </row>
    <row r="167" spans="1:11" ht="28.5" x14ac:dyDescent="0.25">
      <c r="A167" s="77">
        <v>38</v>
      </c>
      <c r="B167" s="110" t="s">
        <v>303</v>
      </c>
      <c r="C167" s="12" t="s">
        <v>19</v>
      </c>
      <c r="D167" s="81" t="s">
        <v>186</v>
      </c>
      <c r="E167" s="122">
        <v>1.899</v>
      </c>
      <c r="F167" s="122">
        <v>30.15</v>
      </c>
      <c r="G167" s="133">
        <f t="shared" si="7"/>
        <v>57.25</v>
      </c>
      <c r="H167" s="128">
        <f t="shared" si="8"/>
        <v>68.7</v>
      </c>
      <c r="I167" s="134">
        <f t="shared" si="9"/>
        <v>68.7</v>
      </c>
      <c r="K167" s="10"/>
    </row>
    <row r="168" spans="1:11" ht="15.75" thickBot="1" x14ac:dyDescent="0.3">
      <c r="B168" s="153" t="s">
        <v>139</v>
      </c>
      <c r="C168" s="154"/>
      <c r="D168" s="154"/>
      <c r="E168" s="154"/>
      <c r="F168" s="155"/>
      <c r="G168" s="34">
        <f>SUM(G130:G167)</f>
        <v>33819.009999999995</v>
      </c>
      <c r="H168" s="34">
        <f>SUM(H130:H167)</f>
        <v>40582.80999999999</v>
      </c>
      <c r="I168" s="34">
        <f>SUM(I130:I167)</f>
        <v>40582.80999999999</v>
      </c>
      <c r="K168" s="10" t="s">
        <v>54</v>
      </c>
    </row>
    <row r="169" spans="1:11" x14ac:dyDescent="0.25">
      <c r="B169" s="162" t="s">
        <v>127</v>
      </c>
      <c r="C169" s="163"/>
      <c r="D169" s="163"/>
      <c r="E169" s="163"/>
      <c r="F169" s="163"/>
      <c r="G169" s="163"/>
      <c r="H169" s="163"/>
      <c r="I169" s="164"/>
      <c r="K169" s="10"/>
    </row>
    <row r="170" spans="1:11" ht="38.25" x14ac:dyDescent="0.25">
      <c r="A170" s="75" t="s">
        <v>650</v>
      </c>
      <c r="B170" s="75" t="s">
        <v>3</v>
      </c>
      <c r="C170" s="31" t="s">
        <v>6</v>
      </c>
      <c r="D170" s="31" t="s">
        <v>4</v>
      </c>
      <c r="E170" s="31" t="s">
        <v>5</v>
      </c>
      <c r="F170" s="31" t="s">
        <v>30</v>
      </c>
      <c r="G170" s="31" t="s">
        <v>31</v>
      </c>
      <c r="H170" s="31" t="s">
        <v>51</v>
      </c>
      <c r="I170" s="32" t="s">
        <v>143</v>
      </c>
      <c r="K170" s="76" t="s">
        <v>57</v>
      </c>
    </row>
    <row r="171" spans="1:11" x14ac:dyDescent="0.25">
      <c r="A171" s="77">
        <v>1</v>
      </c>
      <c r="B171" s="110" t="s">
        <v>18</v>
      </c>
      <c r="C171" s="12" t="s">
        <v>19</v>
      </c>
      <c r="D171" s="114" t="s">
        <v>151</v>
      </c>
      <c r="E171" s="115">
        <v>1</v>
      </c>
      <c r="F171" s="124">
        <f>16100/1.2</f>
        <v>13416.666666666668</v>
      </c>
      <c r="G171" s="133">
        <f>ROUND(E171*F171,2)</f>
        <v>13416.67</v>
      </c>
      <c r="H171" s="128">
        <f>ROUND(G171*1.2,2)</f>
        <v>16100</v>
      </c>
      <c r="I171" s="129">
        <f>ROUND(G171*1.2,2)</f>
        <v>16100</v>
      </c>
      <c r="K171" s="10" t="s">
        <v>116</v>
      </c>
    </row>
    <row r="172" spans="1:11" x14ac:dyDescent="0.25">
      <c r="A172" s="77">
        <v>2</v>
      </c>
      <c r="B172" s="110" t="s">
        <v>138</v>
      </c>
      <c r="C172" s="12" t="s">
        <v>21</v>
      </c>
      <c r="D172" s="114" t="s">
        <v>151</v>
      </c>
      <c r="E172" s="115">
        <v>1</v>
      </c>
      <c r="F172" s="115">
        <v>1500</v>
      </c>
      <c r="G172" s="133">
        <f>ROUND(E172*F172,2)</f>
        <v>1500</v>
      </c>
      <c r="H172" s="128">
        <f>ROUND(G172*1,2)</f>
        <v>1500</v>
      </c>
      <c r="I172" s="129">
        <f>ROUND(G172*(1-($C$10)),2)</f>
        <v>1500</v>
      </c>
      <c r="K172" s="10"/>
    </row>
    <row r="173" spans="1:11" x14ac:dyDescent="0.25">
      <c r="A173" s="77">
        <v>3</v>
      </c>
      <c r="B173" s="110" t="s">
        <v>148</v>
      </c>
      <c r="C173" s="12"/>
      <c r="D173" s="114"/>
      <c r="E173" s="115"/>
      <c r="F173" s="115"/>
      <c r="G173" s="133"/>
      <c r="H173" s="128"/>
      <c r="I173" s="129"/>
      <c r="K173" s="10"/>
    </row>
    <row r="174" spans="1:11" ht="28.5" x14ac:dyDescent="0.25">
      <c r="A174" s="77">
        <v>4</v>
      </c>
      <c r="B174" s="110" t="s">
        <v>304</v>
      </c>
      <c r="C174" s="12" t="s">
        <v>19</v>
      </c>
      <c r="D174" s="81" t="s">
        <v>264</v>
      </c>
      <c r="E174" s="6">
        <v>5.67</v>
      </c>
      <c r="F174" s="6">
        <v>97</v>
      </c>
      <c r="G174" s="133">
        <f t="shared" ref="G174:G528" si="10">ROUND(E174*F174,2)</f>
        <v>549.99</v>
      </c>
      <c r="H174" s="128">
        <f t="shared" ref="H174:H528" si="11">ROUND(G174*1.2,2)</f>
        <v>659.99</v>
      </c>
      <c r="I174" s="129">
        <f t="shared" ref="I174:I190" si="12">ROUND((G174*20/100+G174)*(1-($C$10)),2)</f>
        <v>659.99</v>
      </c>
      <c r="K174" s="10"/>
    </row>
    <row r="175" spans="1:11" x14ac:dyDescent="0.25">
      <c r="A175" s="77">
        <v>5</v>
      </c>
      <c r="B175" s="110" t="s">
        <v>305</v>
      </c>
      <c r="C175" s="12" t="s">
        <v>19</v>
      </c>
      <c r="D175" s="81" t="s">
        <v>186</v>
      </c>
      <c r="E175" s="6">
        <v>0.60000000000000009</v>
      </c>
      <c r="F175" s="6">
        <v>1420</v>
      </c>
      <c r="G175" s="133">
        <f t="shared" si="10"/>
        <v>852</v>
      </c>
      <c r="H175" s="128">
        <f t="shared" si="11"/>
        <v>1022.4</v>
      </c>
      <c r="I175" s="129">
        <f t="shared" si="12"/>
        <v>1022.4</v>
      </c>
      <c r="K175" s="10"/>
    </row>
    <row r="176" spans="1:11" ht="28.5" x14ac:dyDescent="0.25">
      <c r="A176" s="77">
        <v>6</v>
      </c>
      <c r="B176" s="110" t="s">
        <v>306</v>
      </c>
      <c r="C176" s="12" t="s">
        <v>19</v>
      </c>
      <c r="D176" s="81" t="s">
        <v>171</v>
      </c>
      <c r="E176" s="6">
        <v>32</v>
      </c>
      <c r="F176" s="6">
        <v>7.8</v>
      </c>
      <c r="G176" s="133">
        <f t="shared" si="10"/>
        <v>249.6</v>
      </c>
      <c r="H176" s="128">
        <f t="shared" si="11"/>
        <v>299.52</v>
      </c>
      <c r="I176" s="129">
        <f t="shared" si="12"/>
        <v>299.52</v>
      </c>
      <c r="K176" s="10"/>
    </row>
    <row r="177" spans="1:11" ht="28.5" x14ac:dyDescent="0.25">
      <c r="A177" s="77">
        <v>7</v>
      </c>
      <c r="B177" s="110" t="s">
        <v>307</v>
      </c>
      <c r="C177" s="12" t="s">
        <v>19</v>
      </c>
      <c r="D177" s="81" t="s">
        <v>171</v>
      </c>
      <c r="E177" s="6">
        <v>39</v>
      </c>
      <c r="F177" s="6">
        <v>7.2</v>
      </c>
      <c r="G177" s="133">
        <f t="shared" si="10"/>
        <v>280.8</v>
      </c>
      <c r="H177" s="128">
        <f t="shared" si="11"/>
        <v>336.96</v>
      </c>
      <c r="I177" s="129">
        <f t="shared" si="12"/>
        <v>336.96</v>
      </c>
      <c r="K177" s="10"/>
    </row>
    <row r="178" spans="1:11" ht="42.75" x14ac:dyDescent="0.25">
      <c r="A178" s="77">
        <v>8</v>
      </c>
      <c r="B178" s="110" t="s">
        <v>308</v>
      </c>
      <c r="C178" s="12" t="s">
        <v>19</v>
      </c>
      <c r="D178" s="81" t="s">
        <v>171</v>
      </c>
      <c r="E178" s="6">
        <v>38.5</v>
      </c>
      <c r="F178" s="6">
        <v>15.8</v>
      </c>
      <c r="G178" s="133">
        <f t="shared" si="10"/>
        <v>608.29999999999995</v>
      </c>
      <c r="H178" s="128">
        <f t="shared" si="11"/>
        <v>729.96</v>
      </c>
      <c r="I178" s="129">
        <f t="shared" si="12"/>
        <v>729.96</v>
      </c>
      <c r="K178" s="10"/>
    </row>
    <row r="179" spans="1:11" ht="42.75" x14ac:dyDescent="0.25">
      <c r="A179" s="77">
        <v>9</v>
      </c>
      <c r="B179" s="110" t="s">
        <v>309</v>
      </c>
      <c r="C179" s="12" t="s">
        <v>19</v>
      </c>
      <c r="D179" s="81" t="s">
        <v>171</v>
      </c>
      <c r="E179" s="6">
        <v>9</v>
      </c>
      <c r="F179" s="6">
        <v>4.8</v>
      </c>
      <c r="G179" s="133">
        <f t="shared" si="10"/>
        <v>43.2</v>
      </c>
      <c r="H179" s="128">
        <f t="shared" si="11"/>
        <v>51.84</v>
      </c>
      <c r="I179" s="129">
        <f t="shared" si="12"/>
        <v>51.84</v>
      </c>
      <c r="K179" s="10"/>
    </row>
    <row r="180" spans="1:11" ht="28.5" x14ac:dyDescent="0.25">
      <c r="A180" s="77">
        <v>10</v>
      </c>
      <c r="B180" s="110" t="s">
        <v>310</v>
      </c>
      <c r="C180" s="12" t="s">
        <v>19</v>
      </c>
      <c r="D180" s="81" t="s">
        <v>173</v>
      </c>
      <c r="E180" s="6">
        <v>18.5</v>
      </c>
      <c r="F180" s="6">
        <v>13.5</v>
      </c>
      <c r="G180" s="133">
        <f t="shared" si="10"/>
        <v>249.75</v>
      </c>
      <c r="H180" s="128">
        <f t="shared" si="11"/>
        <v>299.7</v>
      </c>
      <c r="I180" s="129">
        <f t="shared" si="12"/>
        <v>299.7</v>
      </c>
      <c r="K180" s="10"/>
    </row>
    <row r="181" spans="1:11" ht="28.5" x14ac:dyDescent="0.25">
      <c r="A181" s="77">
        <v>11</v>
      </c>
      <c r="B181" s="110" t="s">
        <v>311</v>
      </c>
      <c r="C181" s="12" t="s">
        <v>19</v>
      </c>
      <c r="D181" s="81" t="s">
        <v>264</v>
      </c>
      <c r="E181" s="6">
        <v>7.8</v>
      </c>
      <c r="F181" s="6">
        <v>67</v>
      </c>
      <c r="G181" s="133">
        <f t="shared" si="10"/>
        <v>522.6</v>
      </c>
      <c r="H181" s="128">
        <f t="shared" si="11"/>
        <v>627.12</v>
      </c>
      <c r="I181" s="129">
        <f t="shared" si="12"/>
        <v>627.12</v>
      </c>
      <c r="K181" s="10"/>
    </row>
    <row r="182" spans="1:11" ht="28.5" x14ac:dyDescent="0.25">
      <c r="A182" s="77">
        <v>12</v>
      </c>
      <c r="B182" s="110" t="s">
        <v>312</v>
      </c>
      <c r="C182" s="12" t="s">
        <v>19</v>
      </c>
      <c r="D182" s="81" t="s">
        <v>264</v>
      </c>
      <c r="E182" s="6">
        <v>1.05</v>
      </c>
      <c r="F182" s="6">
        <v>71.55</v>
      </c>
      <c r="G182" s="133">
        <f t="shared" si="10"/>
        <v>75.13</v>
      </c>
      <c r="H182" s="128">
        <f t="shared" si="11"/>
        <v>90.16</v>
      </c>
      <c r="I182" s="129">
        <f t="shared" si="12"/>
        <v>90.16</v>
      </c>
      <c r="K182" s="10"/>
    </row>
    <row r="183" spans="1:11" ht="28.5" x14ac:dyDescent="0.25">
      <c r="A183" s="77">
        <v>13</v>
      </c>
      <c r="B183" s="110" t="s">
        <v>182</v>
      </c>
      <c r="C183" s="12" t="s">
        <v>19</v>
      </c>
      <c r="D183" s="81" t="s">
        <v>186</v>
      </c>
      <c r="E183" s="6">
        <v>19.47</v>
      </c>
      <c r="F183" s="6">
        <v>10.07</v>
      </c>
      <c r="G183" s="133">
        <f t="shared" si="10"/>
        <v>196.06</v>
      </c>
      <c r="H183" s="128">
        <f t="shared" si="11"/>
        <v>235.27</v>
      </c>
      <c r="I183" s="129">
        <f t="shared" si="12"/>
        <v>235.27</v>
      </c>
      <c r="K183" s="10"/>
    </row>
    <row r="184" spans="1:11" ht="28.5" x14ac:dyDescent="0.25">
      <c r="A184" s="77">
        <v>14</v>
      </c>
      <c r="B184" s="110" t="s">
        <v>313</v>
      </c>
      <c r="C184" s="12" t="s">
        <v>19</v>
      </c>
      <c r="D184" s="81" t="s">
        <v>186</v>
      </c>
      <c r="E184" s="6">
        <v>389.4</v>
      </c>
      <c r="F184" s="6">
        <v>0.31</v>
      </c>
      <c r="G184" s="133">
        <f t="shared" si="10"/>
        <v>120.71</v>
      </c>
      <c r="H184" s="128">
        <f t="shared" si="11"/>
        <v>144.85</v>
      </c>
      <c r="I184" s="129">
        <f t="shared" si="12"/>
        <v>144.85</v>
      </c>
      <c r="K184" s="10"/>
    </row>
    <row r="185" spans="1:11" x14ac:dyDescent="0.25">
      <c r="A185" s="77">
        <v>15</v>
      </c>
      <c r="B185" s="110" t="s">
        <v>243</v>
      </c>
      <c r="C185" s="12" t="s">
        <v>19</v>
      </c>
      <c r="D185" s="81" t="s">
        <v>186</v>
      </c>
      <c r="E185" s="6">
        <v>19.47</v>
      </c>
      <c r="F185" s="6">
        <v>3.31</v>
      </c>
      <c r="G185" s="133">
        <f t="shared" si="10"/>
        <v>64.45</v>
      </c>
      <c r="H185" s="128">
        <f t="shared" si="11"/>
        <v>77.34</v>
      </c>
      <c r="I185" s="129">
        <f t="shared" si="12"/>
        <v>77.34</v>
      </c>
      <c r="K185" s="10"/>
    </row>
    <row r="186" spans="1:11" ht="28.5" x14ac:dyDescent="0.25">
      <c r="A186" s="77">
        <v>16</v>
      </c>
      <c r="B186" s="110" t="s">
        <v>184</v>
      </c>
      <c r="C186" s="12" t="s">
        <v>19</v>
      </c>
      <c r="D186" s="81" t="s">
        <v>186</v>
      </c>
      <c r="E186" s="6">
        <v>19.47</v>
      </c>
      <c r="F186" s="6">
        <v>16.77</v>
      </c>
      <c r="G186" s="133">
        <f t="shared" si="10"/>
        <v>326.51</v>
      </c>
      <c r="H186" s="128">
        <f t="shared" si="11"/>
        <v>391.81</v>
      </c>
      <c r="I186" s="129">
        <f t="shared" si="12"/>
        <v>391.81</v>
      </c>
      <c r="K186" s="10"/>
    </row>
    <row r="187" spans="1:11" x14ac:dyDescent="0.25">
      <c r="A187" s="77">
        <v>17</v>
      </c>
      <c r="B187" s="110" t="s">
        <v>286</v>
      </c>
      <c r="C187" s="12" t="s">
        <v>19</v>
      </c>
      <c r="D187" s="81" t="s">
        <v>186</v>
      </c>
      <c r="E187" s="6">
        <v>37.680999999999997</v>
      </c>
      <c r="F187" s="6">
        <v>6.37</v>
      </c>
      <c r="G187" s="133">
        <f t="shared" si="10"/>
        <v>240.03</v>
      </c>
      <c r="H187" s="128">
        <f t="shared" si="11"/>
        <v>288.04000000000002</v>
      </c>
      <c r="I187" s="129">
        <f t="shared" si="12"/>
        <v>288.04000000000002</v>
      </c>
      <c r="K187" s="10"/>
    </row>
    <row r="188" spans="1:11" ht="28.5" x14ac:dyDescent="0.25">
      <c r="A188" s="77">
        <v>18</v>
      </c>
      <c r="B188" s="110" t="s">
        <v>314</v>
      </c>
      <c r="C188" s="12" t="s">
        <v>19</v>
      </c>
      <c r="D188" s="81" t="s">
        <v>240</v>
      </c>
      <c r="E188" s="6">
        <v>45</v>
      </c>
      <c r="F188" s="6">
        <v>5.2</v>
      </c>
      <c r="G188" s="133">
        <f t="shared" si="10"/>
        <v>234</v>
      </c>
      <c r="H188" s="128">
        <f t="shared" si="11"/>
        <v>280.8</v>
      </c>
      <c r="I188" s="129">
        <f t="shared" si="12"/>
        <v>280.8</v>
      </c>
      <c r="K188" s="10"/>
    </row>
    <row r="189" spans="1:11" x14ac:dyDescent="0.25">
      <c r="A189" s="77">
        <v>19</v>
      </c>
      <c r="B189" s="110" t="s">
        <v>315</v>
      </c>
      <c r="C189" s="12" t="s">
        <v>19</v>
      </c>
      <c r="D189" s="81" t="s">
        <v>240</v>
      </c>
      <c r="E189" s="6">
        <v>45</v>
      </c>
      <c r="F189" s="6">
        <v>12</v>
      </c>
      <c r="G189" s="133">
        <f t="shared" si="10"/>
        <v>540</v>
      </c>
      <c r="H189" s="128">
        <f t="shared" si="11"/>
        <v>648</v>
      </c>
      <c r="I189" s="129">
        <f t="shared" si="12"/>
        <v>648</v>
      </c>
      <c r="K189" s="10"/>
    </row>
    <row r="190" spans="1:11" ht="28.5" x14ac:dyDescent="0.25">
      <c r="A190" s="77">
        <v>20</v>
      </c>
      <c r="B190" s="110" t="s">
        <v>303</v>
      </c>
      <c r="C190" s="12" t="s">
        <v>19</v>
      </c>
      <c r="D190" s="81" t="s">
        <v>186</v>
      </c>
      <c r="E190" s="6">
        <v>4.8000000000000001E-2</v>
      </c>
      <c r="F190" s="6">
        <v>30.15</v>
      </c>
      <c r="G190" s="133">
        <f t="shared" si="10"/>
        <v>1.45</v>
      </c>
      <c r="H190" s="128">
        <f t="shared" si="11"/>
        <v>1.74</v>
      </c>
      <c r="I190" s="129">
        <f t="shared" si="12"/>
        <v>1.74</v>
      </c>
      <c r="K190" s="10"/>
    </row>
    <row r="191" spans="1:11" x14ac:dyDescent="0.25">
      <c r="A191" s="77">
        <v>21</v>
      </c>
      <c r="B191" s="112" t="s">
        <v>149</v>
      </c>
      <c r="C191" s="12"/>
      <c r="D191" s="81"/>
      <c r="E191" s="6"/>
      <c r="F191" s="6"/>
      <c r="G191" s="133"/>
      <c r="H191" s="128"/>
      <c r="I191" s="129"/>
      <c r="K191" s="10"/>
    </row>
    <row r="192" spans="1:11" ht="28.5" x14ac:dyDescent="0.25">
      <c r="A192" s="77">
        <v>22</v>
      </c>
      <c r="B192" s="110" t="s">
        <v>316</v>
      </c>
      <c r="C192" s="12" t="s">
        <v>19</v>
      </c>
      <c r="D192" s="81" t="s">
        <v>264</v>
      </c>
      <c r="E192" s="6">
        <v>10.46</v>
      </c>
      <c r="F192" s="6">
        <v>3.2</v>
      </c>
      <c r="G192" s="133">
        <f t="shared" si="10"/>
        <v>33.47</v>
      </c>
      <c r="H192" s="128">
        <f t="shared" si="11"/>
        <v>40.159999999999997</v>
      </c>
      <c r="I192" s="129">
        <f t="shared" ref="I192:I236" si="13">ROUND((G192*20/100+G192)*(1-($C$10)),2)</f>
        <v>40.159999999999997</v>
      </c>
      <c r="K192" s="10"/>
    </row>
    <row r="193" spans="1:11" ht="28.5" x14ac:dyDescent="0.25">
      <c r="A193" s="77">
        <v>23</v>
      </c>
      <c r="B193" s="110" t="s">
        <v>317</v>
      </c>
      <c r="C193" s="12" t="s">
        <v>19</v>
      </c>
      <c r="D193" s="81" t="s">
        <v>173</v>
      </c>
      <c r="E193" s="6">
        <v>118.96</v>
      </c>
      <c r="F193" s="6">
        <v>1.25</v>
      </c>
      <c r="G193" s="133">
        <f t="shared" si="10"/>
        <v>148.69999999999999</v>
      </c>
      <c r="H193" s="128">
        <f t="shared" si="11"/>
        <v>178.44</v>
      </c>
      <c r="I193" s="129">
        <f t="shared" si="13"/>
        <v>178.44</v>
      </c>
      <c r="K193" s="10"/>
    </row>
    <row r="194" spans="1:11" x14ac:dyDescent="0.25">
      <c r="A194" s="77">
        <v>24</v>
      </c>
      <c r="B194" s="110" t="s">
        <v>318</v>
      </c>
      <c r="C194" s="12" t="s">
        <v>19</v>
      </c>
      <c r="D194" s="81" t="s">
        <v>171</v>
      </c>
      <c r="E194" s="6">
        <v>60</v>
      </c>
      <c r="F194" s="6">
        <v>0.8</v>
      </c>
      <c r="G194" s="133">
        <f t="shared" si="10"/>
        <v>48</v>
      </c>
      <c r="H194" s="128">
        <f t="shared" si="11"/>
        <v>57.6</v>
      </c>
      <c r="I194" s="129">
        <f t="shared" si="13"/>
        <v>57.6</v>
      </c>
      <c r="K194" s="10"/>
    </row>
    <row r="195" spans="1:11" x14ac:dyDescent="0.25">
      <c r="A195" s="77">
        <v>25</v>
      </c>
      <c r="B195" s="110" t="s">
        <v>319</v>
      </c>
      <c r="C195" s="12" t="s">
        <v>19</v>
      </c>
      <c r="D195" s="81" t="s">
        <v>171</v>
      </c>
      <c r="E195" s="6">
        <v>61.04</v>
      </c>
      <c r="F195" s="6">
        <v>6.52</v>
      </c>
      <c r="G195" s="133">
        <f t="shared" si="10"/>
        <v>397.98</v>
      </c>
      <c r="H195" s="128">
        <f t="shared" si="11"/>
        <v>477.58</v>
      </c>
      <c r="I195" s="129">
        <f t="shared" si="13"/>
        <v>477.58</v>
      </c>
      <c r="K195" s="10"/>
    </row>
    <row r="196" spans="1:11" ht="28.5" x14ac:dyDescent="0.25">
      <c r="A196" s="77">
        <v>26</v>
      </c>
      <c r="B196" s="110" t="s">
        <v>320</v>
      </c>
      <c r="C196" s="12" t="s">
        <v>19</v>
      </c>
      <c r="D196" s="81" t="s">
        <v>171</v>
      </c>
      <c r="E196" s="6">
        <v>67.2</v>
      </c>
      <c r="F196" s="6">
        <v>4.5</v>
      </c>
      <c r="G196" s="133">
        <f t="shared" si="10"/>
        <v>302.39999999999998</v>
      </c>
      <c r="H196" s="128">
        <f t="shared" si="11"/>
        <v>362.88</v>
      </c>
      <c r="I196" s="129">
        <f t="shared" si="13"/>
        <v>362.88</v>
      </c>
      <c r="K196" s="10"/>
    </row>
    <row r="197" spans="1:11" x14ac:dyDescent="0.25">
      <c r="A197" s="77">
        <v>27</v>
      </c>
      <c r="B197" s="110" t="s">
        <v>321</v>
      </c>
      <c r="C197" s="12" t="s">
        <v>19</v>
      </c>
      <c r="D197" s="81" t="s">
        <v>171</v>
      </c>
      <c r="E197" s="6">
        <v>74</v>
      </c>
      <c r="F197" s="6">
        <v>21.2</v>
      </c>
      <c r="G197" s="133">
        <f t="shared" si="10"/>
        <v>1568.8</v>
      </c>
      <c r="H197" s="128">
        <f t="shared" si="11"/>
        <v>1882.56</v>
      </c>
      <c r="I197" s="129">
        <f t="shared" si="13"/>
        <v>1882.56</v>
      </c>
      <c r="K197" s="10"/>
    </row>
    <row r="198" spans="1:11" ht="28.5" x14ac:dyDescent="0.25">
      <c r="A198" s="77">
        <v>28</v>
      </c>
      <c r="B198" s="110" t="s">
        <v>322</v>
      </c>
      <c r="C198" s="12" t="s">
        <v>19</v>
      </c>
      <c r="D198" s="81" t="s">
        <v>173</v>
      </c>
      <c r="E198" s="6">
        <v>45</v>
      </c>
      <c r="F198" s="6">
        <v>32</v>
      </c>
      <c r="G198" s="133">
        <f t="shared" si="10"/>
        <v>1440</v>
      </c>
      <c r="H198" s="128">
        <f t="shared" si="11"/>
        <v>1728</v>
      </c>
      <c r="I198" s="129">
        <f t="shared" si="13"/>
        <v>1728</v>
      </c>
      <c r="K198" s="10"/>
    </row>
    <row r="199" spans="1:11" ht="28.5" x14ac:dyDescent="0.25">
      <c r="A199" s="77">
        <v>29</v>
      </c>
      <c r="B199" s="110" t="s">
        <v>323</v>
      </c>
      <c r="C199" s="12" t="s">
        <v>19</v>
      </c>
      <c r="D199" s="81" t="s">
        <v>173</v>
      </c>
      <c r="E199" s="6">
        <v>118.96</v>
      </c>
      <c r="F199" s="6">
        <v>3.2</v>
      </c>
      <c r="G199" s="133">
        <f t="shared" si="10"/>
        <v>380.67</v>
      </c>
      <c r="H199" s="128">
        <f t="shared" si="11"/>
        <v>456.8</v>
      </c>
      <c r="I199" s="129">
        <f t="shared" si="13"/>
        <v>456.8</v>
      </c>
      <c r="K199" s="10"/>
    </row>
    <row r="200" spans="1:11" x14ac:dyDescent="0.25">
      <c r="A200" s="77">
        <v>30</v>
      </c>
      <c r="B200" s="110" t="s">
        <v>324</v>
      </c>
      <c r="C200" s="12" t="s">
        <v>19</v>
      </c>
      <c r="D200" s="81" t="s">
        <v>222</v>
      </c>
      <c r="E200" s="6">
        <v>123</v>
      </c>
      <c r="F200" s="6">
        <v>4.25</v>
      </c>
      <c r="G200" s="133">
        <f t="shared" si="10"/>
        <v>522.75</v>
      </c>
      <c r="H200" s="128">
        <f t="shared" si="11"/>
        <v>627.29999999999995</v>
      </c>
      <c r="I200" s="129">
        <f t="shared" si="13"/>
        <v>627.29999999999995</v>
      </c>
      <c r="K200" s="10"/>
    </row>
    <row r="201" spans="1:11" ht="28.5" x14ac:dyDescent="0.25">
      <c r="A201" s="77">
        <v>31</v>
      </c>
      <c r="B201" s="110" t="s">
        <v>325</v>
      </c>
      <c r="C201" s="12" t="s">
        <v>19</v>
      </c>
      <c r="D201" s="81" t="s">
        <v>173</v>
      </c>
      <c r="E201" s="6">
        <v>124.7</v>
      </c>
      <c r="F201" s="6">
        <v>13.5</v>
      </c>
      <c r="G201" s="133">
        <f t="shared" si="10"/>
        <v>1683.45</v>
      </c>
      <c r="H201" s="128">
        <f t="shared" si="11"/>
        <v>2020.14</v>
      </c>
      <c r="I201" s="129">
        <f t="shared" si="13"/>
        <v>2020.14</v>
      </c>
      <c r="K201" s="10"/>
    </row>
    <row r="202" spans="1:11" ht="42.75" x14ac:dyDescent="0.25">
      <c r="A202" s="77">
        <v>32</v>
      </c>
      <c r="B202" s="110" t="s">
        <v>326</v>
      </c>
      <c r="C202" s="12" t="s">
        <v>19</v>
      </c>
      <c r="D202" s="81" t="s">
        <v>264</v>
      </c>
      <c r="E202" s="6">
        <v>816.75</v>
      </c>
      <c r="F202" s="6">
        <v>1.05</v>
      </c>
      <c r="G202" s="133">
        <f t="shared" si="10"/>
        <v>857.59</v>
      </c>
      <c r="H202" s="128">
        <f t="shared" si="11"/>
        <v>1029.1099999999999</v>
      </c>
      <c r="I202" s="129">
        <f t="shared" si="13"/>
        <v>1029.1099999999999</v>
      </c>
      <c r="K202" s="10"/>
    </row>
    <row r="203" spans="1:11" ht="42.75" x14ac:dyDescent="0.25">
      <c r="A203" s="77">
        <v>33</v>
      </c>
      <c r="B203" s="110" t="s">
        <v>327</v>
      </c>
      <c r="C203" s="12" t="s">
        <v>19</v>
      </c>
      <c r="D203" s="81" t="s">
        <v>264</v>
      </c>
      <c r="E203" s="6">
        <v>816.75</v>
      </c>
      <c r="F203" s="6">
        <v>0.06</v>
      </c>
      <c r="G203" s="133">
        <f t="shared" si="10"/>
        <v>49.01</v>
      </c>
      <c r="H203" s="128">
        <f t="shared" si="11"/>
        <v>58.81</v>
      </c>
      <c r="I203" s="129">
        <f t="shared" si="13"/>
        <v>58.81</v>
      </c>
      <c r="K203" s="10"/>
    </row>
    <row r="204" spans="1:11" ht="42.75" x14ac:dyDescent="0.25">
      <c r="A204" s="77">
        <v>34</v>
      </c>
      <c r="B204" s="110" t="s">
        <v>328</v>
      </c>
      <c r="C204" s="12" t="s">
        <v>19</v>
      </c>
      <c r="D204" s="81" t="s">
        <v>264</v>
      </c>
      <c r="E204" s="6">
        <v>816.75</v>
      </c>
      <c r="F204" s="6">
        <v>0.9</v>
      </c>
      <c r="G204" s="133">
        <f t="shared" si="10"/>
        <v>735.08</v>
      </c>
      <c r="H204" s="128">
        <f t="shared" si="11"/>
        <v>882.1</v>
      </c>
      <c r="I204" s="129">
        <f t="shared" si="13"/>
        <v>882.1</v>
      </c>
      <c r="K204" s="10"/>
    </row>
    <row r="205" spans="1:11" ht="28.5" x14ac:dyDescent="0.25">
      <c r="A205" s="77">
        <v>35</v>
      </c>
      <c r="B205" s="110" t="s">
        <v>329</v>
      </c>
      <c r="C205" s="12" t="s">
        <v>19</v>
      </c>
      <c r="D205" s="81" t="s">
        <v>264</v>
      </c>
      <c r="E205" s="6">
        <v>7.2999999999999995E-2</v>
      </c>
      <c r="F205" s="6">
        <v>24.01</v>
      </c>
      <c r="G205" s="133">
        <f t="shared" si="10"/>
        <v>1.75</v>
      </c>
      <c r="H205" s="128">
        <f t="shared" si="11"/>
        <v>2.1</v>
      </c>
      <c r="I205" s="129">
        <f t="shared" si="13"/>
        <v>2.1</v>
      </c>
      <c r="K205" s="10"/>
    </row>
    <row r="206" spans="1:11" ht="28.5" x14ac:dyDescent="0.25">
      <c r="A206" s="77">
        <v>36</v>
      </c>
      <c r="B206" s="110" t="s">
        <v>311</v>
      </c>
      <c r="C206" s="12" t="s">
        <v>19</v>
      </c>
      <c r="D206" s="81" t="s">
        <v>264</v>
      </c>
      <c r="E206" s="6">
        <v>6.1239999999999997</v>
      </c>
      <c r="F206" s="6">
        <v>70.849999999999994</v>
      </c>
      <c r="G206" s="133">
        <f t="shared" si="10"/>
        <v>433.89</v>
      </c>
      <c r="H206" s="128">
        <f t="shared" si="11"/>
        <v>520.66999999999996</v>
      </c>
      <c r="I206" s="129">
        <f t="shared" si="13"/>
        <v>520.66999999999996</v>
      </c>
      <c r="K206" s="10"/>
    </row>
    <row r="207" spans="1:11" ht="28.5" x14ac:dyDescent="0.25">
      <c r="A207" s="77">
        <v>37</v>
      </c>
      <c r="B207" s="110" t="s">
        <v>330</v>
      </c>
      <c r="C207" s="12" t="s">
        <v>19</v>
      </c>
      <c r="D207" s="81" t="s">
        <v>171</v>
      </c>
      <c r="E207" s="6">
        <v>0.9</v>
      </c>
      <c r="F207" s="6">
        <v>13.5</v>
      </c>
      <c r="G207" s="133">
        <f t="shared" si="10"/>
        <v>12.15</v>
      </c>
      <c r="H207" s="128">
        <f t="shared" si="11"/>
        <v>14.58</v>
      </c>
      <c r="I207" s="129">
        <f t="shared" si="13"/>
        <v>14.58</v>
      </c>
      <c r="K207" s="10"/>
    </row>
    <row r="208" spans="1:11" ht="28.5" x14ac:dyDescent="0.25">
      <c r="A208" s="77">
        <v>38</v>
      </c>
      <c r="B208" s="110" t="s">
        <v>182</v>
      </c>
      <c r="C208" s="12" t="s">
        <v>19</v>
      </c>
      <c r="D208" s="81" t="s">
        <v>186</v>
      </c>
      <c r="E208" s="6">
        <v>17.257999999999999</v>
      </c>
      <c r="F208" s="6">
        <v>10.07</v>
      </c>
      <c r="G208" s="133">
        <f t="shared" si="10"/>
        <v>173.79</v>
      </c>
      <c r="H208" s="128">
        <f t="shared" si="11"/>
        <v>208.55</v>
      </c>
      <c r="I208" s="129">
        <f t="shared" si="13"/>
        <v>208.55</v>
      </c>
      <c r="K208" s="10"/>
    </row>
    <row r="209" spans="1:24" ht="28.5" x14ac:dyDescent="0.25">
      <c r="A209" s="77">
        <v>39</v>
      </c>
      <c r="B209" s="110" t="s">
        <v>183</v>
      </c>
      <c r="C209" s="12" t="s">
        <v>19</v>
      </c>
      <c r="D209" s="81" t="s">
        <v>186</v>
      </c>
      <c r="E209" s="6">
        <v>258.87</v>
      </c>
      <c r="F209" s="6">
        <v>0.31</v>
      </c>
      <c r="G209" s="133">
        <f t="shared" si="10"/>
        <v>80.25</v>
      </c>
      <c r="H209" s="128">
        <f t="shared" si="11"/>
        <v>96.3</v>
      </c>
      <c r="I209" s="129">
        <f t="shared" si="13"/>
        <v>96.3</v>
      </c>
      <c r="K209" s="10"/>
    </row>
    <row r="210" spans="1:24" x14ac:dyDescent="0.25">
      <c r="A210" s="77">
        <v>40</v>
      </c>
      <c r="B210" s="110" t="s">
        <v>243</v>
      </c>
      <c r="C210" s="12" t="s">
        <v>19</v>
      </c>
      <c r="D210" s="81" t="s">
        <v>186</v>
      </c>
      <c r="E210" s="6">
        <v>17.257999999999999</v>
      </c>
      <c r="F210" s="6">
        <v>3.31</v>
      </c>
      <c r="G210" s="133">
        <f t="shared" si="10"/>
        <v>57.12</v>
      </c>
      <c r="H210" s="128">
        <f t="shared" si="11"/>
        <v>68.540000000000006</v>
      </c>
      <c r="I210" s="129">
        <f t="shared" si="13"/>
        <v>68.540000000000006</v>
      </c>
      <c r="K210" s="10"/>
    </row>
    <row r="211" spans="1:24" ht="28.5" x14ac:dyDescent="0.25">
      <c r="A211" s="77">
        <v>41</v>
      </c>
      <c r="B211" s="110" t="s">
        <v>184</v>
      </c>
      <c r="C211" s="12" t="s">
        <v>19</v>
      </c>
      <c r="D211" s="81" t="s">
        <v>186</v>
      </c>
      <c r="E211" s="6">
        <v>17.257999999999999</v>
      </c>
      <c r="F211" s="6">
        <v>16.77</v>
      </c>
      <c r="G211" s="133">
        <f t="shared" si="10"/>
        <v>289.42</v>
      </c>
      <c r="H211" s="128">
        <f t="shared" si="11"/>
        <v>347.3</v>
      </c>
      <c r="I211" s="129">
        <f t="shared" si="13"/>
        <v>347.3</v>
      </c>
      <c r="K211" s="10"/>
    </row>
    <row r="212" spans="1:24" ht="28.5" x14ac:dyDescent="0.25">
      <c r="A212" s="77">
        <v>42</v>
      </c>
      <c r="B212" s="110" t="s">
        <v>185</v>
      </c>
      <c r="C212" s="12" t="s">
        <v>19</v>
      </c>
      <c r="D212" s="81" t="s">
        <v>186</v>
      </c>
      <c r="E212" s="6">
        <v>69.7</v>
      </c>
      <c r="F212" s="6">
        <v>7.61</v>
      </c>
      <c r="G212" s="133">
        <f t="shared" si="10"/>
        <v>530.41999999999996</v>
      </c>
      <c r="H212" s="128">
        <f t="shared" si="11"/>
        <v>636.5</v>
      </c>
      <c r="I212" s="129">
        <f t="shared" si="13"/>
        <v>636.5</v>
      </c>
      <c r="K212" s="10"/>
    </row>
    <row r="213" spans="1:24" ht="28.5" x14ac:dyDescent="0.25">
      <c r="A213" s="77">
        <v>43</v>
      </c>
      <c r="B213" s="110" t="s">
        <v>331</v>
      </c>
      <c r="C213" s="12" t="s">
        <v>19</v>
      </c>
      <c r="D213" s="81" t="s">
        <v>171</v>
      </c>
      <c r="E213" s="6">
        <v>152.96</v>
      </c>
      <c r="F213" s="6">
        <v>32.5</v>
      </c>
      <c r="G213" s="133">
        <f t="shared" si="10"/>
        <v>4971.2</v>
      </c>
      <c r="H213" s="128">
        <f t="shared" si="11"/>
        <v>5965.44</v>
      </c>
      <c r="I213" s="129">
        <f t="shared" si="13"/>
        <v>5965.44</v>
      </c>
      <c r="K213" s="10"/>
    </row>
    <row r="214" spans="1:24" ht="28.5" x14ac:dyDescent="0.25">
      <c r="A214" s="77">
        <v>44</v>
      </c>
      <c r="B214" s="110" t="s">
        <v>332</v>
      </c>
      <c r="C214" s="12" t="s">
        <v>19</v>
      </c>
      <c r="D214" s="81" t="s">
        <v>171</v>
      </c>
      <c r="E214" s="6">
        <v>148.5</v>
      </c>
      <c r="F214" s="6">
        <v>4.8</v>
      </c>
      <c r="G214" s="133">
        <f t="shared" si="10"/>
        <v>712.8</v>
      </c>
      <c r="H214" s="128">
        <f t="shared" si="11"/>
        <v>855.36</v>
      </c>
      <c r="I214" s="129">
        <f t="shared" si="13"/>
        <v>855.36</v>
      </c>
      <c r="K214" s="10"/>
    </row>
    <row r="215" spans="1:24" ht="28.5" x14ac:dyDescent="0.25">
      <c r="A215" s="77">
        <v>45</v>
      </c>
      <c r="B215" s="110" t="s">
        <v>333</v>
      </c>
      <c r="C215" s="12" t="s">
        <v>19</v>
      </c>
      <c r="D215" s="81" t="s">
        <v>241</v>
      </c>
      <c r="E215" s="6">
        <v>1</v>
      </c>
      <c r="F215" s="6">
        <v>25</v>
      </c>
      <c r="G215" s="133">
        <f t="shared" si="10"/>
        <v>25</v>
      </c>
      <c r="H215" s="128">
        <f t="shared" si="11"/>
        <v>30</v>
      </c>
      <c r="I215" s="129">
        <f t="shared" si="13"/>
        <v>30</v>
      </c>
      <c r="K215" s="10"/>
    </row>
    <row r="216" spans="1:24" ht="28.5" x14ac:dyDescent="0.25">
      <c r="A216" s="77">
        <v>46</v>
      </c>
      <c r="B216" s="110" t="s">
        <v>334</v>
      </c>
      <c r="C216" s="12" t="s">
        <v>19</v>
      </c>
      <c r="D216" s="81" t="s">
        <v>222</v>
      </c>
      <c r="E216" s="6">
        <v>6</v>
      </c>
      <c r="F216" s="6">
        <v>73</v>
      </c>
      <c r="G216" s="133">
        <f t="shared" si="10"/>
        <v>438</v>
      </c>
      <c r="H216" s="128">
        <f t="shared" si="11"/>
        <v>525.6</v>
      </c>
      <c r="I216" s="129">
        <f t="shared" si="13"/>
        <v>525.6</v>
      </c>
      <c r="K216" s="10"/>
    </row>
    <row r="217" spans="1:24" ht="28.5" x14ac:dyDescent="0.25">
      <c r="A217" s="77">
        <v>47</v>
      </c>
      <c r="B217" s="110" t="s">
        <v>335</v>
      </c>
      <c r="C217" s="12" t="s">
        <v>19</v>
      </c>
      <c r="D217" s="81" t="s">
        <v>173</v>
      </c>
      <c r="E217" s="6">
        <v>6</v>
      </c>
      <c r="F217" s="6">
        <v>52</v>
      </c>
      <c r="G217" s="133">
        <f t="shared" si="10"/>
        <v>312</v>
      </c>
      <c r="H217" s="128">
        <f t="shared" si="11"/>
        <v>374.4</v>
      </c>
      <c r="I217" s="129">
        <f t="shared" si="13"/>
        <v>374.4</v>
      </c>
      <c r="K217" s="10"/>
    </row>
    <row r="218" spans="1:24" ht="28.5" x14ac:dyDescent="0.25">
      <c r="A218" s="77">
        <v>48</v>
      </c>
      <c r="B218" s="110" t="s">
        <v>336</v>
      </c>
      <c r="C218" s="12" t="s">
        <v>19</v>
      </c>
      <c r="D218" s="81" t="s">
        <v>186</v>
      </c>
      <c r="E218" s="6">
        <v>0.36299999999999999</v>
      </c>
      <c r="F218" s="6">
        <v>17.760000000000002</v>
      </c>
      <c r="G218" s="133">
        <f t="shared" si="10"/>
        <v>6.45</v>
      </c>
      <c r="H218" s="128">
        <f t="shared" si="11"/>
        <v>7.74</v>
      </c>
      <c r="I218" s="129">
        <f t="shared" si="13"/>
        <v>7.74</v>
      </c>
      <c r="K218" s="10"/>
    </row>
    <row r="219" spans="1:24" s="118" customFormat="1" ht="28.5" x14ac:dyDescent="0.25">
      <c r="A219" s="77">
        <v>49</v>
      </c>
      <c r="B219" s="110" t="s">
        <v>337</v>
      </c>
      <c r="C219" s="12" t="s">
        <v>19</v>
      </c>
      <c r="D219" s="114" t="s">
        <v>171</v>
      </c>
      <c r="E219" s="115">
        <v>148.5</v>
      </c>
      <c r="F219" s="115">
        <v>35.25</v>
      </c>
      <c r="G219" s="133">
        <f t="shared" si="10"/>
        <v>5234.63</v>
      </c>
      <c r="H219" s="128">
        <f t="shared" si="11"/>
        <v>6281.56</v>
      </c>
      <c r="I219" s="129">
        <f t="shared" si="13"/>
        <v>6281.56</v>
      </c>
      <c r="K219" s="119"/>
      <c r="V219" s="116"/>
      <c r="W219" s="116"/>
      <c r="X219" s="116"/>
    </row>
    <row r="220" spans="1:24" s="118" customFormat="1" ht="28.5" x14ac:dyDescent="0.25">
      <c r="A220" s="77">
        <v>50</v>
      </c>
      <c r="B220" s="110" t="s">
        <v>338</v>
      </c>
      <c r="C220" s="12" t="s">
        <v>19</v>
      </c>
      <c r="D220" s="114" t="s">
        <v>171</v>
      </c>
      <c r="E220" s="115">
        <v>148.5</v>
      </c>
      <c r="F220" s="115">
        <v>15.8</v>
      </c>
      <c r="G220" s="133">
        <f t="shared" si="10"/>
        <v>2346.3000000000002</v>
      </c>
      <c r="H220" s="128">
        <f t="shared" si="11"/>
        <v>2815.56</v>
      </c>
      <c r="I220" s="129">
        <f t="shared" si="13"/>
        <v>2815.56</v>
      </c>
      <c r="K220" s="119"/>
      <c r="V220" s="116"/>
      <c r="W220" s="116"/>
      <c r="X220" s="116"/>
    </row>
    <row r="221" spans="1:24" s="118" customFormat="1" ht="28.5" x14ac:dyDescent="0.25">
      <c r="A221" s="77">
        <v>51</v>
      </c>
      <c r="B221" s="110" t="s">
        <v>339</v>
      </c>
      <c r="C221" s="12" t="s">
        <v>19</v>
      </c>
      <c r="D221" s="114" t="s">
        <v>171</v>
      </c>
      <c r="E221" s="115">
        <v>148.5</v>
      </c>
      <c r="F221" s="115">
        <v>5.2</v>
      </c>
      <c r="G221" s="133">
        <f t="shared" si="10"/>
        <v>772.2</v>
      </c>
      <c r="H221" s="128">
        <f t="shared" si="11"/>
        <v>926.64</v>
      </c>
      <c r="I221" s="129">
        <f t="shared" si="13"/>
        <v>926.64</v>
      </c>
      <c r="K221" s="119"/>
      <c r="V221" s="116"/>
      <c r="W221" s="116"/>
      <c r="X221" s="116"/>
    </row>
    <row r="222" spans="1:24" s="118" customFormat="1" ht="28.5" x14ac:dyDescent="0.25">
      <c r="A222" s="77">
        <v>52</v>
      </c>
      <c r="B222" s="110" t="s">
        <v>340</v>
      </c>
      <c r="C222" s="12" t="s">
        <v>19</v>
      </c>
      <c r="D222" s="114" t="s">
        <v>341</v>
      </c>
      <c r="E222" s="115">
        <v>7.7220000000000004</v>
      </c>
      <c r="F222" s="115">
        <v>0.6</v>
      </c>
      <c r="G222" s="133">
        <f t="shared" si="10"/>
        <v>4.63</v>
      </c>
      <c r="H222" s="128">
        <f t="shared" si="11"/>
        <v>5.56</v>
      </c>
      <c r="I222" s="129">
        <f t="shared" si="13"/>
        <v>5.56</v>
      </c>
      <c r="K222" s="119"/>
      <c r="V222" s="116"/>
      <c r="W222" s="116"/>
      <c r="X222" s="116"/>
    </row>
    <row r="223" spans="1:24" ht="28.5" x14ac:dyDescent="0.25">
      <c r="A223" s="77">
        <v>53</v>
      </c>
      <c r="B223" s="110" t="s">
        <v>342</v>
      </c>
      <c r="C223" s="12" t="s">
        <v>19</v>
      </c>
      <c r="D223" s="81" t="s">
        <v>240</v>
      </c>
      <c r="E223" s="6">
        <v>20</v>
      </c>
      <c r="F223" s="6">
        <v>15</v>
      </c>
      <c r="G223" s="133">
        <f t="shared" si="10"/>
        <v>300</v>
      </c>
      <c r="H223" s="128">
        <f t="shared" si="11"/>
        <v>360</v>
      </c>
      <c r="I223" s="129">
        <f t="shared" si="13"/>
        <v>360</v>
      </c>
      <c r="K223" s="10"/>
    </row>
    <row r="224" spans="1:24" x14ac:dyDescent="0.25">
      <c r="A224" s="77">
        <v>54</v>
      </c>
      <c r="B224" s="110" t="s">
        <v>343</v>
      </c>
      <c r="C224" s="12" t="s">
        <v>19</v>
      </c>
      <c r="D224" s="81" t="s">
        <v>43</v>
      </c>
      <c r="E224" s="6">
        <v>2</v>
      </c>
      <c r="F224" s="6">
        <v>75</v>
      </c>
      <c r="G224" s="133">
        <f t="shared" si="10"/>
        <v>150</v>
      </c>
      <c r="H224" s="128">
        <f t="shared" si="11"/>
        <v>180</v>
      </c>
      <c r="I224" s="129">
        <f t="shared" si="13"/>
        <v>180</v>
      </c>
      <c r="K224" s="10"/>
    </row>
    <row r="225" spans="1:11" x14ac:dyDescent="0.25">
      <c r="A225" s="77">
        <v>55</v>
      </c>
      <c r="B225" s="110" t="s">
        <v>344</v>
      </c>
      <c r="C225" s="12" t="s">
        <v>19</v>
      </c>
      <c r="D225" s="81" t="s">
        <v>241</v>
      </c>
      <c r="E225" s="6">
        <v>1</v>
      </c>
      <c r="F225" s="6">
        <v>220</v>
      </c>
      <c r="G225" s="133">
        <f t="shared" si="10"/>
        <v>220</v>
      </c>
      <c r="H225" s="128">
        <f t="shared" si="11"/>
        <v>264</v>
      </c>
      <c r="I225" s="129">
        <f t="shared" si="13"/>
        <v>264</v>
      </c>
      <c r="K225" s="10"/>
    </row>
    <row r="226" spans="1:11" ht="28.5" x14ac:dyDescent="0.25">
      <c r="A226" s="77">
        <v>56</v>
      </c>
      <c r="B226" s="110" t="s">
        <v>345</v>
      </c>
      <c r="C226" s="12" t="s">
        <v>19</v>
      </c>
      <c r="D226" s="81" t="s">
        <v>171</v>
      </c>
      <c r="E226" s="6">
        <v>7.77</v>
      </c>
      <c r="F226" s="6">
        <v>5.8</v>
      </c>
      <c r="G226" s="133">
        <f t="shared" si="10"/>
        <v>45.07</v>
      </c>
      <c r="H226" s="128">
        <f t="shared" si="11"/>
        <v>54.08</v>
      </c>
      <c r="I226" s="129">
        <f t="shared" si="13"/>
        <v>54.08</v>
      </c>
      <c r="K226" s="10"/>
    </row>
    <row r="227" spans="1:11" ht="28.5" x14ac:dyDescent="0.25">
      <c r="A227" s="77">
        <v>57</v>
      </c>
      <c r="B227" s="110" t="s">
        <v>346</v>
      </c>
      <c r="C227" s="12" t="s">
        <v>19</v>
      </c>
      <c r="D227" s="81" t="s">
        <v>171</v>
      </c>
      <c r="E227" s="6">
        <v>307</v>
      </c>
      <c r="F227" s="6">
        <v>3.85</v>
      </c>
      <c r="G227" s="133">
        <f t="shared" si="10"/>
        <v>1181.95</v>
      </c>
      <c r="H227" s="128">
        <f t="shared" si="11"/>
        <v>1418.34</v>
      </c>
      <c r="I227" s="129">
        <f t="shared" si="13"/>
        <v>1418.34</v>
      </c>
      <c r="K227" s="10"/>
    </row>
    <row r="228" spans="1:11" ht="28.5" x14ac:dyDescent="0.25">
      <c r="A228" s="77">
        <v>58</v>
      </c>
      <c r="B228" s="110" t="s">
        <v>348</v>
      </c>
      <c r="C228" s="12" t="s">
        <v>19</v>
      </c>
      <c r="D228" s="81" t="s">
        <v>171</v>
      </c>
      <c r="E228" s="6">
        <v>40</v>
      </c>
      <c r="F228" s="6">
        <v>4.8</v>
      </c>
      <c r="G228" s="133">
        <f t="shared" si="10"/>
        <v>192</v>
      </c>
      <c r="H228" s="128">
        <f t="shared" si="11"/>
        <v>230.4</v>
      </c>
      <c r="I228" s="129">
        <f t="shared" si="13"/>
        <v>230.4</v>
      </c>
      <c r="K228" s="10"/>
    </row>
    <row r="229" spans="1:11" ht="28.5" x14ac:dyDescent="0.25">
      <c r="A229" s="77">
        <v>59</v>
      </c>
      <c r="B229" s="110" t="s">
        <v>349</v>
      </c>
      <c r="C229" s="12" t="s">
        <v>19</v>
      </c>
      <c r="D229" s="81" t="s">
        <v>171</v>
      </c>
      <c r="E229" s="113">
        <v>1405.896</v>
      </c>
      <c r="F229" s="6">
        <v>1.35</v>
      </c>
      <c r="G229" s="133">
        <f t="shared" si="10"/>
        <v>1897.96</v>
      </c>
      <c r="H229" s="128">
        <f t="shared" si="11"/>
        <v>2277.5500000000002</v>
      </c>
      <c r="I229" s="129">
        <f t="shared" si="13"/>
        <v>2277.5500000000002</v>
      </c>
      <c r="K229" s="10"/>
    </row>
    <row r="230" spans="1:11" ht="28.5" x14ac:dyDescent="0.25">
      <c r="A230" s="77">
        <v>60</v>
      </c>
      <c r="B230" s="110" t="s">
        <v>350</v>
      </c>
      <c r="C230" s="12" t="s">
        <v>19</v>
      </c>
      <c r="D230" s="81" t="s">
        <v>171</v>
      </c>
      <c r="E230" s="6">
        <v>613.97900000000004</v>
      </c>
      <c r="F230" s="6">
        <v>1.35</v>
      </c>
      <c r="G230" s="133">
        <f t="shared" si="10"/>
        <v>828.87</v>
      </c>
      <c r="H230" s="128">
        <f t="shared" si="11"/>
        <v>994.64</v>
      </c>
      <c r="I230" s="129">
        <f t="shared" si="13"/>
        <v>994.64</v>
      </c>
      <c r="K230" s="10"/>
    </row>
    <row r="231" spans="1:11" ht="28.5" x14ac:dyDescent="0.25">
      <c r="A231" s="77">
        <v>61</v>
      </c>
      <c r="B231" s="110" t="s">
        <v>351</v>
      </c>
      <c r="C231" s="12" t="s">
        <v>19</v>
      </c>
      <c r="D231" s="81" t="s">
        <v>171</v>
      </c>
      <c r="E231" s="6">
        <v>500.03199999999998</v>
      </c>
      <c r="F231" s="6">
        <v>1.35</v>
      </c>
      <c r="G231" s="133">
        <f t="shared" si="10"/>
        <v>675.04</v>
      </c>
      <c r="H231" s="128">
        <f t="shared" si="11"/>
        <v>810.05</v>
      </c>
      <c r="I231" s="129">
        <f t="shared" si="13"/>
        <v>810.05</v>
      </c>
      <c r="K231" s="10"/>
    </row>
    <row r="232" spans="1:11" x14ac:dyDescent="0.25">
      <c r="A232" s="77">
        <v>62</v>
      </c>
      <c r="B232" s="110" t="s">
        <v>352</v>
      </c>
      <c r="C232" s="12" t="s">
        <v>19</v>
      </c>
      <c r="D232" s="81" t="s">
        <v>186</v>
      </c>
      <c r="E232" s="6">
        <v>0.42799999999999999</v>
      </c>
      <c r="F232" s="6">
        <v>1953.1</v>
      </c>
      <c r="G232" s="133">
        <f t="shared" si="10"/>
        <v>835.93</v>
      </c>
      <c r="H232" s="128">
        <f t="shared" si="11"/>
        <v>1003.12</v>
      </c>
      <c r="I232" s="129">
        <f t="shared" si="13"/>
        <v>1003.12</v>
      </c>
      <c r="K232" s="10"/>
    </row>
    <row r="233" spans="1:11" ht="28.5" x14ac:dyDescent="0.25">
      <c r="A233" s="77">
        <v>63</v>
      </c>
      <c r="B233" s="110" t="s">
        <v>353</v>
      </c>
      <c r="C233" s="12" t="s">
        <v>19</v>
      </c>
      <c r="D233" s="81" t="s">
        <v>171</v>
      </c>
      <c r="E233" s="6">
        <v>148.5</v>
      </c>
      <c r="F233" s="6">
        <v>8.8000000000000007</v>
      </c>
      <c r="G233" s="133">
        <f t="shared" si="10"/>
        <v>1306.8</v>
      </c>
      <c r="H233" s="128">
        <f t="shared" si="11"/>
        <v>1568.16</v>
      </c>
      <c r="I233" s="129">
        <f t="shared" si="13"/>
        <v>1568.16</v>
      </c>
      <c r="K233" s="10"/>
    </row>
    <row r="234" spans="1:11" x14ac:dyDescent="0.25">
      <c r="A234" s="77">
        <v>64</v>
      </c>
      <c r="B234" s="110" t="s">
        <v>354</v>
      </c>
      <c r="C234" s="12" t="s">
        <v>19</v>
      </c>
      <c r="D234" s="81" t="s">
        <v>171</v>
      </c>
      <c r="E234" s="113">
        <v>2802</v>
      </c>
      <c r="F234" s="6">
        <v>0.4</v>
      </c>
      <c r="G234" s="133">
        <f t="shared" si="10"/>
        <v>1120.8</v>
      </c>
      <c r="H234" s="128">
        <f t="shared" si="11"/>
        <v>1344.96</v>
      </c>
      <c r="I234" s="129">
        <f t="shared" si="13"/>
        <v>1344.96</v>
      </c>
      <c r="K234" s="10"/>
    </row>
    <row r="235" spans="1:11" ht="28.5" x14ac:dyDescent="0.25">
      <c r="A235" s="77">
        <v>65</v>
      </c>
      <c r="B235" s="110" t="s">
        <v>355</v>
      </c>
      <c r="C235" s="12" t="s">
        <v>19</v>
      </c>
      <c r="D235" s="81" t="s">
        <v>171</v>
      </c>
      <c r="E235" s="6">
        <v>78.662999999999997</v>
      </c>
      <c r="F235" s="6">
        <v>7.25</v>
      </c>
      <c r="G235" s="133">
        <f t="shared" si="10"/>
        <v>570.30999999999995</v>
      </c>
      <c r="H235" s="128">
        <f t="shared" si="11"/>
        <v>684.37</v>
      </c>
      <c r="I235" s="129">
        <f t="shared" si="13"/>
        <v>684.37</v>
      </c>
      <c r="K235" s="10"/>
    </row>
    <row r="236" spans="1:11" ht="28.5" x14ac:dyDescent="0.25">
      <c r="A236" s="77">
        <v>66</v>
      </c>
      <c r="B236" s="110" t="s">
        <v>356</v>
      </c>
      <c r="C236" s="12" t="s">
        <v>19</v>
      </c>
      <c r="D236" s="81" t="s">
        <v>222</v>
      </c>
      <c r="E236" s="6">
        <v>31</v>
      </c>
      <c r="F236" s="6">
        <v>48</v>
      </c>
      <c r="G236" s="133">
        <f t="shared" si="10"/>
        <v>1488</v>
      </c>
      <c r="H236" s="128">
        <f t="shared" si="11"/>
        <v>1785.6</v>
      </c>
      <c r="I236" s="129">
        <f t="shared" si="13"/>
        <v>1785.6</v>
      </c>
      <c r="K236" s="10"/>
    </row>
    <row r="237" spans="1:11" x14ac:dyDescent="0.25">
      <c r="A237" s="77">
        <v>67</v>
      </c>
      <c r="B237" s="112" t="s">
        <v>152</v>
      </c>
      <c r="C237" s="12"/>
      <c r="D237" s="81"/>
      <c r="E237" s="6"/>
      <c r="F237" s="6"/>
      <c r="G237" s="133"/>
      <c r="H237" s="128"/>
      <c r="I237" s="129"/>
      <c r="K237" s="10"/>
    </row>
    <row r="238" spans="1:11" x14ac:dyDescent="0.25">
      <c r="A238" s="77">
        <v>68</v>
      </c>
      <c r="B238" s="112" t="s">
        <v>357</v>
      </c>
      <c r="C238" s="12" t="s">
        <v>19</v>
      </c>
      <c r="D238" s="81" t="s">
        <v>171</v>
      </c>
      <c r="E238" s="6">
        <v>32</v>
      </c>
      <c r="F238" s="6">
        <v>6.81</v>
      </c>
      <c r="G238" s="133">
        <f t="shared" si="10"/>
        <v>217.92</v>
      </c>
      <c r="H238" s="128">
        <f t="shared" si="11"/>
        <v>261.5</v>
      </c>
      <c r="I238" s="129">
        <f t="shared" ref="I238:I269" si="14">ROUND((G238*20/100+G238)*(1-($C$10)),2)</f>
        <v>261.5</v>
      </c>
      <c r="K238" s="10"/>
    </row>
    <row r="239" spans="1:11" ht="28.5" x14ac:dyDescent="0.25">
      <c r="A239" s="77">
        <v>69</v>
      </c>
      <c r="B239" s="112" t="s">
        <v>358</v>
      </c>
      <c r="C239" s="12" t="s">
        <v>19</v>
      </c>
      <c r="D239" s="81" t="s">
        <v>222</v>
      </c>
      <c r="E239" s="6">
        <v>12</v>
      </c>
      <c r="F239" s="6">
        <v>3.18</v>
      </c>
      <c r="G239" s="133">
        <f t="shared" si="10"/>
        <v>38.159999999999997</v>
      </c>
      <c r="H239" s="128">
        <f t="shared" si="11"/>
        <v>45.79</v>
      </c>
      <c r="I239" s="129">
        <f t="shared" si="14"/>
        <v>45.79</v>
      </c>
      <c r="K239" s="10"/>
    </row>
    <row r="240" spans="1:11" ht="28.5" x14ac:dyDescent="0.25">
      <c r="A240" s="77">
        <v>70</v>
      </c>
      <c r="B240" s="112" t="s">
        <v>359</v>
      </c>
      <c r="C240" s="12" t="s">
        <v>19</v>
      </c>
      <c r="D240" s="81" t="s">
        <v>222</v>
      </c>
      <c r="E240" s="6">
        <v>4</v>
      </c>
      <c r="F240" s="6">
        <v>13.5</v>
      </c>
      <c r="G240" s="133">
        <f t="shared" si="10"/>
        <v>54</v>
      </c>
      <c r="H240" s="128">
        <f t="shared" si="11"/>
        <v>64.8</v>
      </c>
      <c r="I240" s="129">
        <f t="shared" si="14"/>
        <v>64.8</v>
      </c>
      <c r="K240" s="10"/>
    </row>
    <row r="241" spans="1:11" ht="28.5" x14ac:dyDescent="0.25">
      <c r="A241" s="77">
        <v>71</v>
      </c>
      <c r="B241" s="112" t="s">
        <v>360</v>
      </c>
      <c r="C241" s="12" t="s">
        <v>19</v>
      </c>
      <c r="D241" s="81" t="s">
        <v>222</v>
      </c>
      <c r="E241" s="6">
        <v>3</v>
      </c>
      <c r="F241" s="6">
        <v>3.66</v>
      </c>
      <c r="G241" s="133">
        <f t="shared" si="10"/>
        <v>10.98</v>
      </c>
      <c r="H241" s="128">
        <f t="shared" si="11"/>
        <v>13.18</v>
      </c>
      <c r="I241" s="129">
        <f t="shared" si="14"/>
        <v>13.18</v>
      </c>
      <c r="K241" s="10"/>
    </row>
    <row r="242" spans="1:11" ht="28.5" x14ac:dyDescent="0.25">
      <c r="A242" s="77">
        <v>72</v>
      </c>
      <c r="B242" s="112" t="s">
        <v>361</v>
      </c>
      <c r="C242" s="12" t="s">
        <v>19</v>
      </c>
      <c r="D242" s="81" t="s">
        <v>222</v>
      </c>
      <c r="E242" s="6">
        <v>14</v>
      </c>
      <c r="F242" s="6">
        <v>9.0299999999999994</v>
      </c>
      <c r="G242" s="133">
        <f t="shared" si="10"/>
        <v>126.42</v>
      </c>
      <c r="H242" s="128">
        <f t="shared" si="11"/>
        <v>151.69999999999999</v>
      </c>
      <c r="I242" s="129">
        <f t="shared" si="14"/>
        <v>151.69999999999999</v>
      </c>
      <c r="K242" s="10"/>
    </row>
    <row r="243" spans="1:11" ht="28.5" x14ac:dyDescent="0.25">
      <c r="A243" s="77">
        <v>73</v>
      </c>
      <c r="B243" s="112" t="s">
        <v>362</v>
      </c>
      <c r="C243" s="12" t="s">
        <v>19</v>
      </c>
      <c r="D243" s="81" t="s">
        <v>222</v>
      </c>
      <c r="E243" s="6">
        <v>90</v>
      </c>
      <c r="F243" s="6">
        <v>1.45</v>
      </c>
      <c r="G243" s="133">
        <f t="shared" si="10"/>
        <v>130.5</v>
      </c>
      <c r="H243" s="128">
        <f t="shared" si="11"/>
        <v>156.6</v>
      </c>
      <c r="I243" s="129">
        <f t="shared" si="14"/>
        <v>156.6</v>
      </c>
      <c r="K243" s="10"/>
    </row>
    <row r="244" spans="1:11" ht="28.5" x14ac:dyDescent="0.25">
      <c r="A244" s="77">
        <v>74</v>
      </c>
      <c r="B244" s="112" t="s">
        <v>363</v>
      </c>
      <c r="C244" s="12" t="s">
        <v>19</v>
      </c>
      <c r="D244" s="81" t="s">
        <v>222</v>
      </c>
      <c r="E244" s="6">
        <v>57</v>
      </c>
      <c r="F244" s="6">
        <v>4.04</v>
      </c>
      <c r="G244" s="133">
        <f t="shared" si="10"/>
        <v>230.28</v>
      </c>
      <c r="H244" s="128">
        <f t="shared" si="11"/>
        <v>276.33999999999997</v>
      </c>
      <c r="I244" s="129">
        <f t="shared" si="14"/>
        <v>276.33999999999997</v>
      </c>
      <c r="K244" s="10"/>
    </row>
    <row r="245" spans="1:11" x14ac:dyDescent="0.25">
      <c r="A245" s="77">
        <v>75</v>
      </c>
      <c r="B245" s="112" t="s">
        <v>364</v>
      </c>
      <c r="C245" s="12" t="s">
        <v>19</v>
      </c>
      <c r="D245" s="81" t="s">
        <v>222</v>
      </c>
      <c r="E245" s="6">
        <v>4</v>
      </c>
      <c r="F245" s="6">
        <v>33.26</v>
      </c>
      <c r="G245" s="133">
        <f t="shared" si="10"/>
        <v>133.04</v>
      </c>
      <c r="H245" s="128">
        <f t="shared" si="11"/>
        <v>159.65</v>
      </c>
      <c r="I245" s="129">
        <f t="shared" si="14"/>
        <v>159.65</v>
      </c>
      <c r="K245" s="10"/>
    </row>
    <row r="246" spans="1:11" ht="28.5" x14ac:dyDescent="0.25">
      <c r="A246" s="77">
        <v>76</v>
      </c>
      <c r="B246" s="112" t="s">
        <v>365</v>
      </c>
      <c r="C246" s="12" t="s">
        <v>19</v>
      </c>
      <c r="D246" s="81" t="s">
        <v>173</v>
      </c>
      <c r="E246" s="6">
        <v>180</v>
      </c>
      <c r="F246" s="6">
        <v>6.51</v>
      </c>
      <c r="G246" s="133">
        <f t="shared" si="10"/>
        <v>1171.8</v>
      </c>
      <c r="H246" s="128">
        <f t="shared" si="11"/>
        <v>1406.16</v>
      </c>
      <c r="I246" s="129">
        <f t="shared" si="14"/>
        <v>1406.16</v>
      </c>
      <c r="K246" s="10"/>
    </row>
    <row r="247" spans="1:11" ht="28.5" x14ac:dyDescent="0.25">
      <c r="A247" s="77">
        <v>77</v>
      </c>
      <c r="B247" s="112" t="s">
        <v>366</v>
      </c>
      <c r="C247" s="12" t="s">
        <v>19</v>
      </c>
      <c r="D247" s="81" t="s">
        <v>173</v>
      </c>
      <c r="E247" s="6">
        <v>220</v>
      </c>
      <c r="F247" s="6">
        <v>2.35</v>
      </c>
      <c r="G247" s="133">
        <f t="shared" si="10"/>
        <v>517</v>
      </c>
      <c r="H247" s="128">
        <f t="shared" si="11"/>
        <v>620.4</v>
      </c>
      <c r="I247" s="129">
        <f t="shared" si="14"/>
        <v>620.4</v>
      </c>
      <c r="K247" s="10"/>
    </row>
    <row r="248" spans="1:11" ht="28.5" x14ac:dyDescent="0.25">
      <c r="A248" s="77">
        <v>78</v>
      </c>
      <c r="B248" s="112" t="s">
        <v>367</v>
      </c>
      <c r="C248" s="12" t="s">
        <v>19</v>
      </c>
      <c r="D248" s="81" t="s">
        <v>173</v>
      </c>
      <c r="E248" s="6">
        <v>140</v>
      </c>
      <c r="F248" s="6">
        <v>2.91</v>
      </c>
      <c r="G248" s="133">
        <f t="shared" si="10"/>
        <v>407.4</v>
      </c>
      <c r="H248" s="128">
        <f t="shared" si="11"/>
        <v>488.88</v>
      </c>
      <c r="I248" s="129">
        <f t="shared" si="14"/>
        <v>488.88</v>
      </c>
      <c r="K248" s="10"/>
    </row>
    <row r="249" spans="1:11" ht="28.5" x14ac:dyDescent="0.25">
      <c r="A249" s="77">
        <v>79</v>
      </c>
      <c r="B249" s="112" t="s">
        <v>368</v>
      </c>
      <c r="C249" s="12" t="s">
        <v>19</v>
      </c>
      <c r="D249" s="81" t="s">
        <v>173</v>
      </c>
      <c r="E249" s="6">
        <v>80</v>
      </c>
      <c r="F249" s="6">
        <v>3.15</v>
      </c>
      <c r="G249" s="133">
        <f t="shared" si="10"/>
        <v>252</v>
      </c>
      <c r="H249" s="128">
        <f t="shared" si="11"/>
        <v>302.39999999999998</v>
      </c>
      <c r="I249" s="129">
        <f t="shared" si="14"/>
        <v>302.39999999999998</v>
      </c>
      <c r="K249" s="10"/>
    </row>
    <row r="250" spans="1:11" ht="28.5" x14ac:dyDescent="0.25">
      <c r="A250" s="77">
        <v>80</v>
      </c>
      <c r="B250" s="112" t="s">
        <v>369</v>
      </c>
      <c r="C250" s="12" t="s">
        <v>19</v>
      </c>
      <c r="D250" s="81" t="s">
        <v>173</v>
      </c>
      <c r="E250" s="6">
        <v>30</v>
      </c>
      <c r="F250" s="6">
        <v>1.0900000000000001</v>
      </c>
      <c r="G250" s="133">
        <f t="shared" si="10"/>
        <v>32.700000000000003</v>
      </c>
      <c r="H250" s="128">
        <f t="shared" ref="H250" si="15">ROUND(G250*1.2,2)</f>
        <v>39.24</v>
      </c>
      <c r="I250" s="129">
        <f t="shared" si="14"/>
        <v>39.24</v>
      </c>
      <c r="K250" s="10"/>
    </row>
    <row r="251" spans="1:11" ht="28.5" x14ac:dyDescent="0.25">
      <c r="A251" s="77">
        <v>81</v>
      </c>
      <c r="B251" s="112" t="s">
        <v>370</v>
      </c>
      <c r="C251" s="12" t="s">
        <v>19</v>
      </c>
      <c r="D251" s="81" t="s">
        <v>173</v>
      </c>
      <c r="E251" s="6">
        <v>30</v>
      </c>
      <c r="F251" s="6">
        <v>0.25</v>
      </c>
      <c r="G251" s="133">
        <f t="shared" si="10"/>
        <v>7.5</v>
      </c>
      <c r="H251" s="128">
        <f t="shared" si="11"/>
        <v>9</v>
      </c>
      <c r="I251" s="129">
        <f t="shared" si="14"/>
        <v>9</v>
      </c>
      <c r="K251" s="10"/>
    </row>
    <row r="252" spans="1:11" ht="28.5" x14ac:dyDescent="0.25">
      <c r="A252" s="77">
        <v>82</v>
      </c>
      <c r="B252" s="112" t="s">
        <v>371</v>
      </c>
      <c r="C252" s="12" t="s">
        <v>19</v>
      </c>
      <c r="D252" s="81" t="s">
        <v>173</v>
      </c>
      <c r="E252" s="6">
        <v>100</v>
      </c>
      <c r="F252" s="6">
        <v>1.18</v>
      </c>
      <c r="G252" s="133">
        <f t="shared" si="10"/>
        <v>118</v>
      </c>
      <c r="H252" s="128">
        <f t="shared" si="11"/>
        <v>141.6</v>
      </c>
      <c r="I252" s="129">
        <f t="shared" si="14"/>
        <v>141.6</v>
      </c>
      <c r="K252" s="10"/>
    </row>
    <row r="253" spans="1:11" ht="28.5" x14ac:dyDescent="0.25">
      <c r="A253" s="77">
        <v>83</v>
      </c>
      <c r="B253" s="112" t="s">
        <v>372</v>
      </c>
      <c r="C253" s="12" t="s">
        <v>19</v>
      </c>
      <c r="D253" s="81" t="s">
        <v>173</v>
      </c>
      <c r="E253" s="6">
        <v>100</v>
      </c>
      <c r="F253" s="6">
        <v>0.51</v>
      </c>
      <c r="G253" s="133">
        <f t="shared" si="10"/>
        <v>51</v>
      </c>
      <c r="H253" s="128">
        <f t="shared" si="11"/>
        <v>61.2</v>
      </c>
      <c r="I253" s="129">
        <f t="shared" si="14"/>
        <v>61.2</v>
      </c>
      <c r="K253" s="10"/>
    </row>
    <row r="254" spans="1:11" ht="28.5" x14ac:dyDescent="0.25">
      <c r="A254" s="77">
        <v>84</v>
      </c>
      <c r="B254" s="112" t="s">
        <v>373</v>
      </c>
      <c r="C254" s="12" t="s">
        <v>19</v>
      </c>
      <c r="D254" s="81" t="s">
        <v>173</v>
      </c>
      <c r="E254" s="6">
        <v>35</v>
      </c>
      <c r="F254" s="6">
        <v>2.4500000000000002</v>
      </c>
      <c r="G254" s="133">
        <f t="shared" si="10"/>
        <v>85.75</v>
      </c>
      <c r="H254" s="128">
        <f t="shared" si="11"/>
        <v>102.9</v>
      </c>
      <c r="I254" s="129">
        <f t="shared" si="14"/>
        <v>102.9</v>
      </c>
      <c r="K254" s="10"/>
    </row>
    <row r="255" spans="1:11" ht="28.5" x14ac:dyDescent="0.25">
      <c r="A255" s="77">
        <v>85</v>
      </c>
      <c r="B255" s="112" t="s">
        <v>374</v>
      </c>
      <c r="C255" s="12" t="s">
        <v>19</v>
      </c>
      <c r="D255" s="81" t="s">
        <v>173</v>
      </c>
      <c r="E255" s="6">
        <v>25</v>
      </c>
      <c r="F255" s="6">
        <v>4.6100000000000003</v>
      </c>
      <c r="G255" s="133">
        <f t="shared" si="10"/>
        <v>115.25</v>
      </c>
      <c r="H255" s="128">
        <f t="shared" si="11"/>
        <v>138.30000000000001</v>
      </c>
      <c r="I255" s="129">
        <f t="shared" si="14"/>
        <v>138.30000000000001</v>
      </c>
      <c r="K255" s="10"/>
    </row>
    <row r="256" spans="1:11" ht="28.5" x14ac:dyDescent="0.25">
      <c r="A256" s="77">
        <v>86</v>
      </c>
      <c r="B256" s="112" t="s">
        <v>375</v>
      </c>
      <c r="C256" s="12" t="s">
        <v>19</v>
      </c>
      <c r="D256" s="81" t="s">
        <v>173</v>
      </c>
      <c r="E256" s="6">
        <v>10</v>
      </c>
      <c r="F256" s="6">
        <v>3.99</v>
      </c>
      <c r="G256" s="133">
        <f t="shared" si="10"/>
        <v>39.9</v>
      </c>
      <c r="H256" s="128">
        <f t="shared" si="11"/>
        <v>47.88</v>
      </c>
      <c r="I256" s="129">
        <f t="shared" si="14"/>
        <v>47.88</v>
      </c>
      <c r="K256" s="10"/>
    </row>
    <row r="257" spans="1:11" ht="28.5" x14ac:dyDescent="0.25">
      <c r="A257" s="77">
        <v>87</v>
      </c>
      <c r="B257" s="112" t="s">
        <v>376</v>
      </c>
      <c r="C257" s="12" t="s">
        <v>19</v>
      </c>
      <c r="D257" s="81" t="s">
        <v>222</v>
      </c>
      <c r="E257" s="6">
        <v>36</v>
      </c>
      <c r="F257" s="6">
        <v>1.24</v>
      </c>
      <c r="G257" s="133">
        <f t="shared" si="10"/>
        <v>44.64</v>
      </c>
      <c r="H257" s="128">
        <f t="shared" si="11"/>
        <v>53.57</v>
      </c>
      <c r="I257" s="129">
        <f t="shared" si="14"/>
        <v>53.57</v>
      </c>
      <c r="K257" s="10"/>
    </row>
    <row r="258" spans="1:11" ht="28.5" x14ac:dyDescent="0.25">
      <c r="A258" s="77">
        <v>88</v>
      </c>
      <c r="B258" s="112" t="s">
        <v>377</v>
      </c>
      <c r="C258" s="12" t="s">
        <v>19</v>
      </c>
      <c r="D258" s="81" t="s">
        <v>222</v>
      </c>
      <c r="E258" s="6">
        <v>36</v>
      </c>
      <c r="F258" s="6">
        <v>0.21</v>
      </c>
      <c r="G258" s="133">
        <f t="shared" si="10"/>
        <v>7.56</v>
      </c>
      <c r="H258" s="128">
        <f t="shared" si="11"/>
        <v>9.07</v>
      </c>
      <c r="I258" s="129">
        <f t="shared" si="14"/>
        <v>9.07</v>
      </c>
      <c r="K258" s="10"/>
    </row>
    <row r="259" spans="1:11" ht="28.5" x14ac:dyDescent="0.25">
      <c r="A259" s="77">
        <v>89</v>
      </c>
      <c r="B259" s="112" t="s">
        <v>378</v>
      </c>
      <c r="C259" s="12" t="s">
        <v>19</v>
      </c>
      <c r="D259" s="81" t="s">
        <v>222</v>
      </c>
      <c r="E259" s="6">
        <v>57</v>
      </c>
      <c r="F259" s="6">
        <v>1.95</v>
      </c>
      <c r="G259" s="133">
        <f t="shared" si="10"/>
        <v>111.15</v>
      </c>
      <c r="H259" s="128">
        <f t="shared" si="11"/>
        <v>133.38</v>
      </c>
      <c r="I259" s="129">
        <f t="shared" si="14"/>
        <v>133.38</v>
      </c>
      <c r="K259" s="10"/>
    </row>
    <row r="260" spans="1:11" ht="28.5" x14ac:dyDescent="0.25">
      <c r="A260" s="77">
        <v>90</v>
      </c>
      <c r="B260" s="112" t="s">
        <v>379</v>
      </c>
      <c r="C260" s="12" t="s">
        <v>19</v>
      </c>
      <c r="D260" s="81" t="s">
        <v>222</v>
      </c>
      <c r="E260" s="6">
        <v>14</v>
      </c>
      <c r="F260" s="6">
        <v>2.63</v>
      </c>
      <c r="G260" s="133">
        <f t="shared" si="10"/>
        <v>36.82</v>
      </c>
      <c r="H260" s="128">
        <f t="shared" si="11"/>
        <v>44.18</v>
      </c>
      <c r="I260" s="129">
        <f t="shared" si="14"/>
        <v>44.18</v>
      </c>
      <c r="K260" s="10"/>
    </row>
    <row r="261" spans="1:11" ht="28.5" x14ac:dyDescent="0.25">
      <c r="A261" s="77">
        <v>91</v>
      </c>
      <c r="B261" s="112" t="s">
        <v>380</v>
      </c>
      <c r="C261" s="12" t="s">
        <v>19</v>
      </c>
      <c r="D261" s="81" t="s">
        <v>222</v>
      </c>
      <c r="E261" s="6">
        <v>128</v>
      </c>
      <c r="F261" s="6">
        <v>1.61</v>
      </c>
      <c r="G261" s="133">
        <f t="shared" si="10"/>
        <v>206.08</v>
      </c>
      <c r="H261" s="128">
        <f t="shared" si="11"/>
        <v>247.3</v>
      </c>
      <c r="I261" s="129">
        <f t="shared" si="14"/>
        <v>247.3</v>
      </c>
      <c r="K261" s="10"/>
    </row>
    <row r="262" spans="1:11" ht="28.5" x14ac:dyDescent="0.25">
      <c r="A262" s="77">
        <v>92</v>
      </c>
      <c r="B262" s="112" t="s">
        <v>381</v>
      </c>
      <c r="C262" s="12" t="s">
        <v>19</v>
      </c>
      <c r="D262" s="81" t="s">
        <v>222</v>
      </c>
      <c r="E262" s="6">
        <v>100</v>
      </c>
      <c r="F262" s="6">
        <v>5.24</v>
      </c>
      <c r="G262" s="133">
        <f t="shared" si="10"/>
        <v>524</v>
      </c>
      <c r="H262" s="128">
        <f t="shared" si="11"/>
        <v>628.79999999999995</v>
      </c>
      <c r="I262" s="129">
        <f t="shared" si="14"/>
        <v>628.79999999999995</v>
      </c>
      <c r="K262" s="10"/>
    </row>
    <row r="263" spans="1:11" ht="28.5" x14ac:dyDescent="0.25">
      <c r="A263" s="77">
        <v>93</v>
      </c>
      <c r="B263" s="112" t="s">
        <v>382</v>
      </c>
      <c r="C263" s="12" t="s">
        <v>19</v>
      </c>
      <c r="D263" s="81" t="s">
        <v>222</v>
      </c>
      <c r="E263" s="6">
        <v>100</v>
      </c>
      <c r="F263" s="6">
        <v>1.73</v>
      </c>
      <c r="G263" s="133">
        <f t="shared" si="10"/>
        <v>173</v>
      </c>
      <c r="H263" s="128">
        <f t="shared" si="11"/>
        <v>207.6</v>
      </c>
      <c r="I263" s="129">
        <f t="shared" si="14"/>
        <v>207.6</v>
      </c>
      <c r="K263" s="10"/>
    </row>
    <row r="264" spans="1:11" ht="28.5" x14ac:dyDescent="0.25">
      <c r="A264" s="77">
        <v>94</v>
      </c>
      <c r="B264" s="112" t="s">
        <v>383</v>
      </c>
      <c r="C264" s="12" t="s">
        <v>19</v>
      </c>
      <c r="D264" s="81" t="s">
        <v>222</v>
      </c>
      <c r="E264" s="6">
        <v>12</v>
      </c>
      <c r="F264" s="6">
        <v>9.0500000000000007</v>
      </c>
      <c r="G264" s="133">
        <f t="shared" si="10"/>
        <v>108.6</v>
      </c>
      <c r="H264" s="128">
        <f t="shared" si="11"/>
        <v>130.32</v>
      </c>
      <c r="I264" s="129">
        <f t="shared" si="14"/>
        <v>130.32</v>
      </c>
      <c r="K264" s="10"/>
    </row>
    <row r="265" spans="1:11" ht="42.75" x14ac:dyDescent="0.25">
      <c r="A265" s="77">
        <v>95</v>
      </c>
      <c r="B265" s="112" t="s">
        <v>384</v>
      </c>
      <c r="C265" s="12" t="s">
        <v>19</v>
      </c>
      <c r="D265" s="81" t="s">
        <v>222</v>
      </c>
      <c r="E265" s="6">
        <v>12</v>
      </c>
      <c r="F265" s="6">
        <v>5.56</v>
      </c>
      <c r="G265" s="133">
        <f t="shared" si="10"/>
        <v>66.72</v>
      </c>
      <c r="H265" s="128">
        <f t="shared" si="11"/>
        <v>80.06</v>
      </c>
      <c r="I265" s="129">
        <f t="shared" si="14"/>
        <v>80.06</v>
      </c>
      <c r="K265" s="10"/>
    </row>
    <row r="266" spans="1:11" ht="28.5" x14ac:dyDescent="0.25">
      <c r="A266" s="77">
        <v>96</v>
      </c>
      <c r="B266" s="112" t="s">
        <v>385</v>
      </c>
      <c r="C266" s="12" t="s">
        <v>19</v>
      </c>
      <c r="D266" s="81" t="s">
        <v>222</v>
      </c>
      <c r="E266" s="6">
        <v>2</v>
      </c>
      <c r="F266" s="6">
        <v>7</v>
      </c>
      <c r="G266" s="133">
        <f t="shared" si="10"/>
        <v>14</v>
      </c>
      <c r="H266" s="128">
        <f t="shared" si="11"/>
        <v>16.8</v>
      </c>
      <c r="I266" s="129">
        <f t="shared" si="14"/>
        <v>16.8</v>
      </c>
      <c r="K266" s="10"/>
    </row>
    <row r="267" spans="1:11" x14ac:dyDescent="0.25">
      <c r="A267" s="77">
        <v>97</v>
      </c>
      <c r="B267" s="112" t="s">
        <v>386</v>
      </c>
      <c r="C267" s="12" t="s">
        <v>19</v>
      </c>
      <c r="D267" s="81" t="s">
        <v>222</v>
      </c>
      <c r="E267" s="6">
        <v>180</v>
      </c>
      <c r="F267" s="6">
        <v>0.66</v>
      </c>
      <c r="G267" s="133">
        <f t="shared" si="10"/>
        <v>118.8</v>
      </c>
      <c r="H267" s="128">
        <f t="shared" si="11"/>
        <v>142.56</v>
      </c>
      <c r="I267" s="129">
        <f t="shared" si="14"/>
        <v>142.56</v>
      </c>
      <c r="K267" s="10"/>
    </row>
    <row r="268" spans="1:11" ht="28.5" x14ac:dyDescent="0.25">
      <c r="A268" s="77">
        <v>98</v>
      </c>
      <c r="B268" s="112" t="s">
        <v>387</v>
      </c>
      <c r="C268" s="12" t="s">
        <v>19</v>
      </c>
      <c r="D268" s="81" t="s">
        <v>222</v>
      </c>
      <c r="E268" s="6">
        <v>30</v>
      </c>
      <c r="F268" s="6">
        <v>0.78</v>
      </c>
      <c r="G268" s="133">
        <f t="shared" si="10"/>
        <v>23.4</v>
      </c>
      <c r="H268" s="128">
        <f t="shared" si="11"/>
        <v>28.08</v>
      </c>
      <c r="I268" s="129">
        <f t="shared" si="14"/>
        <v>28.08</v>
      </c>
      <c r="K268" s="10"/>
    </row>
    <row r="269" spans="1:11" ht="28.5" x14ac:dyDescent="0.25">
      <c r="A269" s="77">
        <v>99</v>
      </c>
      <c r="B269" s="112" t="s">
        <v>388</v>
      </c>
      <c r="C269" s="12" t="s">
        <v>19</v>
      </c>
      <c r="D269" s="81" t="s">
        <v>222</v>
      </c>
      <c r="E269" s="6">
        <v>30</v>
      </c>
      <c r="F269" s="6">
        <v>1.01</v>
      </c>
      <c r="G269" s="133">
        <f t="shared" si="10"/>
        <v>30.3</v>
      </c>
      <c r="H269" s="128">
        <f t="shared" si="11"/>
        <v>36.36</v>
      </c>
      <c r="I269" s="129">
        <f t="shared" si="14"/>
        <v>36.36</v>
      </c>
      <c r="K269" s="10"/>
    </row>
    <row r="270" spans="1:11" ht="28.5" x14ac:dyDescent="0.25">
      <c r="A270" s="77">
        <v>100</v>
      </c>
      <c r="B270" s="112" t="s">
        <v>389</v>
      </c>
      <c r="C270" s="12" t="s">
        <v>19</v>
      </c>
      <c r="D270" s="81" t="s">
        <v>222</v>
      </c>
      <c r="E270" s="6">
        <v>6</v>
      </c>
      <c r="F270" s="6">
        <v>3.68</v>
      </c>
      <c r="G270" s="133">
        <f t="shared" si="10"/>
        <v>22.08</v>
      </c>
      <c r="H270" s="128">
        <f t="shared" si="11"/>
        <v>26.5</v>
      </c>
      <c r="I270" s="129">
        <f t="shared" ref="I270:I301" si="16">ROUND((G270*20/100+G270)*(1-($C$10)),2)</f>
        <v>26.5</v>
      </c>
      <c r="K270" s="10"/>
    </row>
    <row r="271" spans="1:11" ht="28.5" x14ac:dyDescent="0.25">
      <c r="A271" s="77">
        <v>101</v>
      </c>
      <c r="B271" s="112" t="s">
        <v>390</v>
      </c>
      <c r="C271" s="12" t="s">
        <v>19</v>
      </c>
      <c r="D271" s="81" t="s">
        <v>222</v>
      </c>
      <c r="E271" s="6">
        <v>1</v>
      </c>
      <c r="F271" s="6">
        <v>5.24</v>
      </c>
      <c r="G271" s="133">
        <f t="shared" si="10"/>
        <v>5.24</v>
      </c>
      <c r="H271" s="128">
        <f t="shared" si="11"/>
        <v>6.29</v>
      </c>
      <c r="I271" s="129">
        <f t="shared" si="16"/>
        <v>6.29</v>
      </c>
      <c r="K271" s="10"/>
    </row>
    <row r="272" spans="1:11" ht="28.5" x14ac:dyDescent="0.25">
      <c r="A272" s="77">
        <v>102</v>
      </c>
      <c r="B272" s="112" t="s">
        <v>391</v>
      </c>
      <c r="C272" s="12" t="s">
        <v>19</v>
      </c>
      <c r="D272" s="81" t="s">
        <v>222</v>
      </c>
      <c r="E272" s="6">
        <v>1</v>
      </c>
      <c r="F272" s="6">
        <v>3.58</v>
      </c>
      <c r="G272" s="133">
        <f t="shared" si="10"/>
        <v>3.58</v>
      </c>
      <c r="H272" s="128">
        <f t="shared" si="11"/>
        <v>4.3</v>
      </c>
      <c r="I272" s="129">
        <f t="shared" si="16"/>
        <v>4.3</v>
      </c>
      <c r="K272" s="10"/>
    </row>
    <row r="273" spans="1:11" ht="28.5" x14ac:dyDescent="0.25">
      <c r="A273" s="77">
        <v>103</v>
      </c>
      <c r="B273" s="112" t="s">
        <v>392</v>
      </c>
      <c r="C273" s="12" t="s">
        <v>19</v>
      </c>
      <c r="D273" s="81" t="s">
        <v>222</v>
      </c>
      <c r="E273" s="6">
        <v>4</v>
      </c>
      <c r="F273" s="6">
        <v>5.51</v>
      </c>
      <c r="G273" s="133">
        <f t="shared" si="10"/>
        <v>22.04</v>
      </c>
      <c r="H273" s="128">
        <f t="shared" si="11"/>
        <v>26.45</v>
      </c>
      <c r="I273" s="129">
        <f t="shared" si="16"/>
        <v>26.45</v>
      </c>
      <c r="K273" s="10"/>
    </row>
    <row r="274" spans="1:11" ht="28.5" x14ac:dyDescent="0.25">
      <c r="A274" s="77">
        <v>104</v>
      </c>
      <c r="B274" s="112" t="s">
        <v>393</v>
      </c>
      <c r="C274" s="12" t="s">
        <v>19</v>
      </c>
      <c r="D274" s="81" t="s">
        <v>222</v>
      </c>
      <c r="E274" s="6">
        <v>4</v>
      </c>
      <c r="F274" s="6">
        <v>3.14</v>
      </c>
      <c r="G274" s="133">
        <f t="shared" si="10"/>
        <v>12.56</v>
      </c>
      <c r="H274" s="128">
        <f t="shared" si="11"/>
        <v>15.07</v>
      </c>
      <c r="I274" s="129">
        <f t="shared" si="16"/>
        <v>15.07</v>
      </c>
      <c r="K274" s="10"/>
    </row>
    <row r="275" spans="1:11" x14ac:dyDescent="0.25">
      <c r="A275" s="77">
        <v>105</v>
      </c>
      <c r="B275" s="112" t="s">
        <v>394</v>
      </c>
      <c r="C275" s="12" t="s">
        <v>19</v>
      </c>
      <c r="D275" s="81" t="s">
        <v>222</v>
      </c>
      <c r="E275" s="6">
        <v>8</v>
      </c>
      <c r="F275" s="6">
        <v>1.8</v>
      </c>
      <c r="G275" s="133">
        <f t="shared" si="10"/>
        <v>14.4</v>
      </c>
      <c r="H275" s="128">
        <f t="shared" si="11"/>
        <v>17.28</v>
      </c>
      <c r="I275" s="129">
        <f t="shared" si="16"/>
        <v>17.28</v>
      </c>
      <c r="K275" s="10"/>
    </row>
    <row r="276" spans="1:11" ht="28.5" x14ac:dyDescent="0.25">
      <c r="A276" s="77">
        <v>106</v>
      </c>
      <c r="B276" s="112" t="s">
        <v>395</v>
      </c>
      <c r="C276" s="12" t="s">
        <v>19</v>
      </c>
      <c r="D276" s="81" t="s">
        <v>222</v>
      </c>
      <c r="E276" s="6">
        <v>8</v>
      </c>
      <c r="F276" s="6">
        <v>2.2799999999999998</v>
      </c>
      <c r="G276" s="133">
        <f t="shared" si="10"/>
        <v>18.239999999999998</v>
      </c>
      <c r="H276" s="128">
        <f t="shared" si="11"/>
        <v>21.89</v>
      </c>
      <c r="I276" s="129">
        <f t="shared" si="16"/>
        <v>21.89</v>
      </c>
      <c r="K276" s="10"/>
    </row>
    <row r="277" spans="1:11" x14ac:dyDescent="0.25">
      <c r="A277" s="77">
        <v>107</v>
      </c>
      <c r="B277" s="112" t="s">
        <v>396</v>
      </c>
      <c r="C277" s="12" t="s">
        <v>19</v>
      </c>
      <c r="D277" s="81" t="s">
        <v>222</v>
      </c>
      <c r="E277" s="6">
        <v>9</v>
      </c>
      <c r="F277" s="6">
        <v>2.0499999999999998</v>
      </c>
      <c r="G277" s="133">
        <f t="shared" si="10"/>
        <v>18.45</v>
      </c>
      <c r="H277" s="128">
        <f t="shared" si="11"/>
        <v>22.14</v>
      </c>
      <c r="I277" s="129">
        <f t="shared" si="16"/>
        <v>22.14</v>
      </c>
      <c r="K277" s="10"/>
    </row>
    <row r="278" spans="1:11" ht="28.5" x14ac:dyDescent="0.25">
      <c r="A278" s="77">
        <v>108</v>
      </c>
      <c r="B278" s="112" t="s">
        <v>397</v>
      </c>
      <c r="C278" s="12" t="s">
        <v>19</v>
      </c>
      <c r="D278" s="81" t="s">
        <v>222</v>
      </c>
      <c r="E278" s="6">
        <v>9</v>
      </c>
      <c r="F278" s="6">
        <v>3.45</v>
      </c>
      <c r="G278" s="133">
        <f t="shared" si="10"/>
        <v>31.05</v>
      </c>
      <c r="H278" s="128">
        <f t="shared" si="11"/>
        <v>37.26</v>
      </c>
      <c r="I278" s="129">
        <f t="shared" si="16"/>
        <v>37.26</v>
      </c>
      <c r="K278" s="10"/>
    </row>
    <row r="279" spans="1:11" ht="28.5" x14ac:dyDescent="0.25">
      <c r="A279" s="77">
        <v>109</v>
      </c>
      <c r="B279" s="112" t="s">
        <v>398</v>
      </c>
      <c r="C279" s="12" t="s">
        <v>19</v>
      </c>
      <c r="D279" s="81" t="s">
        <v>222</v>
      </c>
      <c r="E279" s="6">
        <v>6</v>
      </c>
      <c r="F279" s="6">
        <v>4.53</v>
      </c>
      <c r="G279" s="133">
        <f t="shared" si="10"/>
        <v>27.18</v>
      </c>
      <c r="H279" s="128">
        <f t="shared" si="11"/>
        <v>32.619999999999997</v>
      </c>
      <c r="I279" s="129">
        <f t="shared" si="16"/>
        <v>32.619999999999997</v>
      </c>
      <c r="K279" s="10"/>
    </row>
    <row r="280" spans="1:11" ht="28.5" x14ac:dyDescent="0.25">
      <c r="A280" s="77">
        <v>110</v>
      </c>
      <c r="B280" s="112" t="s">
        <v>399</v>
      </c>
      <c r="C280" s="12" t="s">
        <v>19</v>
      </c>
      <c r="D280" s="81" t="s">
        <v>222</v>
      </c>
      <c r="E280" s="6">
        <v>6</v>
      </c>
      <c r="F280" s="6">
        <v>4.03</v>
      </c>
      <c r="G280" s="133">
        <f t="shared" si="10"/>
        <v>24.18</v>
      </c>
      <c r="H280" s="128">
        <f t="shared" si="11"/>
        <v>29.02</v>
      </c>
      <c r="I280" s="129">
        <f t="shared" si="16"/>
        <v>29.02</v>
      </c>
      <c r="K280" s="10"/>
    </row>
    <row r="281" spans="1:11" x14ac:dyDescent="0.25">
      <c r="A281" s="77">
        <v>111</v>
      </c>
      <c r="B281" s="112" t="s">
        <v>400</v>
      </c>
      <c r="C281" s="12" t="s">
        <v>19</v>
      </c>
      <c r="D281" s="81" t="s">
        <v>222</v>
      </c>
      <c r="E281" s="6">
        <v>10</v>
      </c>
      <c r="F281" s="6">
        <v>2.0499999999999998</v>
      </c>
      <c r="G281" s="133">
        <f t="shared" si="10"/>
        <v>20.5</v>
      </c>
      <c r="H281" s="128">
        <f t="shared" si="11"/>
        <v>24.6</v>
      </c>
      <c r="I281" s="129">
        <f t="shared" si="16"/>
        <v>24.6</v>
      </c>
      <c r="K281" s="10"/>
    </row>
    <row r="282" spans="1:11" ht="28.5" x14ac:dyDescent="0.25">
      <c r="A282" s="77">
        <v>112</v>
      </c>
      <c r="B282" s="112" t="s">
        <v>401</v>
      </c>
      <c r="C282" s="12" t="s">
        <v>19</v>
      </c>
      <c r="D282" s="81" t="s">
        <v>222</v>
      </c>
      <c r="E282" s="6">
        <v>10</v>
      </c>
      <c r="F282" s="6">
        <v>2.44</v>
      </c>
      <c r="G282" s="133">
        <f t="shared" si="10"/>
        <v>24.4</v>
      </c>
      <c r="H282" s="128">
        <f t="shared" si="11"/>
        <v>29.28</v>
      </c>
      <c r="I282" s="129">
        <f t="shared" si="16"/>
        <v>29.28</v>
      </c>
      <c r="K282" s="10"/>
    </row>
    <row r="283" spans="1:11" x14ac:dyDescent="0.25">
      <c r="A283" s="77">
        <v>113</v>
      </c>
      <c r="B283" s="112" t="s">
        <v>402</v>
      </c>
      <c r="C283" s="12" t="s">
        <v>19</v>
      </c>
      <c r="D283" s="81" t="s">
        <v>222</v>
      </c>
      <c r="E283" s="6">
        <v>6</v>
      </c>
      <c r="F283" s="6">
        <v>2.33</v>
      </c>
      <c r="G283" s="133">
        <f t="shared" si="10"/>
        <v>13.98</v>
      </c>
      <c r="H283" s="128">
        <f t="shared" si="11"/>
        <v>16.78</v>
      </c>
      <c r="I283" s="129">
        <f t="shared" si="16"/>
        <v>16.78</v>
      </c>
      <c r="K283" s="10"/>
    </row>
    <row r="284" spans="1:11" ht="28.5" x14ac:dyDescent="0.25">
      <c r="A284" s="77">
        <v>114</v>
      </c>
      <c r="B284" s="112" t="s">
        <v>403</v>
      </c>
      <c r="C284" s="12" t="s">
        <v>19</v>
      </c>
      <c r="D284" s="81" t="s">
        <v>222</v>
      </c>
      <c r="E284" s="6">
        <v>6</v>
      </c>
      <c r="F284" s="6">
        <v>3.58</v>
      </c>
      <c r="G284" s="133">
        <f t="shared" si="10"/>
        <v>21.48</v>
      </c>
      <c r="H284" s="128">
        <f t="shared" si="11"/>
        <v>25.78</v>
      </c>
      <c r="I284" s="129">
        <f t="shared" si="16"/>
        <v>25.78</v>
      </c>
      <c r="K284" s="10"/>
    </row>
    <row r="285" spans="1:11" s="116" customFormat="1" ht="28.5" x14ac:dyDescent="0.25">
      <c r="A285" s="77">
        <v>115</v>
      </c>
      <c r="B285" s="112" t="s">
        <v>404</v>
      </c>
      <c r="C285" s="12" t="s">
        <v>19</v>
      </c>
      <c r="D285" s="114" t="s">
        <v>222</v>
      </c>
      <c r="E285" s="115">
        <v>29</v>
      </c>
      <c r="F285" s="115">
        <v>1.33</v>
      </c>
      <c r="G285" s="133">
        <f t="shared" si="10"/>
        <v>38.57</v>
      </c>
      <c r="H285" s="128">
        <f t="shared" si="11"/>
        <v>46.28</v>
      </c>
      <c r="I285" s="129">
        <f t="shared" si="16"/>
        <v>46.28</v>
      </c>
      <c r="K285" s="117"/>
    </row>
    <row r="286" spans="1:11" ht="28.5" x14ac:dyDescent="0.25">
      <c r="A286" s="77">
        <v>116</v>
      </c>
      <c r="B286" s="112" t="s">
        <v>405</v>
      </c>
      <c r="C286" s="12" t="s">
        <v>19</v>
      </c>
      <c r="D286" s="81" t="s">
        <v>222</v>
      </c>
      <c r="E286" s="6">
        <v>27</v>
      </c>
      <c r="F286" s="6">
        <v>1.53</v>
      </c>
      <c r="G286" s="133">
        <f t="shared" si="10"/>
        <v>41.31</v>
      </c>
      <c r="H286" s="128">
        <f t="shared" si="11"/>
        <v>49.57</v>
      </c>
      <c r="I286" s="129">
        <f t="shared" si="16"/>
        <v>49.57</v>
      </c>
      <c r="K286" s="10"/>
    </row>
    <row r="287" spans="1:11" ht="28.5" x14ac:dyDescent="0.25">
      <c r="A287" s="77">
        <v>117</v>
      </c>
      <c r="B287" s="112" t="s">
        <v>406</v>
      </c>
      <c r="C287" s="12" t="s">
        <v>19</v>
      </c>
      <c r="D287" s="81" t="s">
        <v>222</v>
      </c>
      <c r="E287" s="6">
        <v>14</v>
      </c>
      <c r="F287" s="6">
        <v>2.19</v>
      </c>
      <c r="G287" s="133">
        <f t="shared" si="10"/>
        <v>30.66</v>
      </c>
      <c r="H287" s="128">
        <f t="shared" si="11"/>
        <v>36.79</v>
      </c>
      <c r="I287" s="129">
        <f t="shared" si="16"/>
        <v>36.79</v>
      </c>
      <c r="K287" s="10"/>
    </row>
    <row r="288" spans="1:11" x14ac:dyDescent="0.25">
      <c r="A288" s="77">
        <v>118</v>
      </c>
      <c r="B288" s="112" t="s">
        <v>407</v>
      </c>
      <c r="C288" s="12" t="s">
        <v>19</v>
      </c>
      <c r="D288" s="81" t="s">
        <v>222</v>
      </c>
      <c r="E288" s="6">
        <v>3</v>
      </c>
      <c r="F288" s="6">
        <v>0.21</v>
      </c>
      <c r="G288" s="133">
        <f t="shared" si="10"/>
        <v>0.63</v>
      </c>
      <c r="H288" s="128">
        <f t="shared" si="11"/>
        <v>0.76</v>
      </c>
      <c r="I288" s="129">
        <f t="shared" si="16"/>
        <v>0.76</v>
      </c>
      <c r="K288" s="10"/>
    </row>
    <row r="289" spans="1:11" ht="28.5" x14ac:dyDescent="0.25">
      <c r="A289" s="77">
        <v>119</v>
      </c>
      <c r="B289" s="112" t="s">
        <v>408</v>
      </c>
      <c r="C289" s="12" t="s">
        <v>19</v>
      </c>
      <c r="D289" s="81" t="s">
        <v>222</v>
      </c>
      <c r="E289" s="6">
        <v>3</v>
      </c>
      <c r="F289" s="6">
        <v>3.1</v>
      </c>
      <c r="G289" s="133">
        <f t="shared" si="10"/>
        <v>9.3000000000000007</v>
      </c>
      <c r="H289" s="128">
        <f t="shared" si="11"/>
        <v>11.16</v>
      </c>
      <c r="I289" s="129">
        <f t="shared" si="16"/>
        <v>11.16</v>
      </c>
      <c r="K289" s="10"/>
    </row>
    <row r="290" spans="1:11" x14ac:dyDescent="0.25">
      <c r="A290" s="77">
        <v>120</v>
      </c>
      <c r="B290" s="112" t="s">
        <v>409</v>
      </c>
      <c r="C290" s="12" t="s">
        <v>19</v>
      </c>
      <c r="D290" s="81" t="s">
        <v>222</v>
      </c>
      <c r="E290" s="6">
        <v>4</v>
      </c>
      <c r="F290" s="6">
        <v>6.79</v>
      </c>
      <c r="G290" s="133">
        <f t="shared" si="10"/>
        <v>27.16</v>
      </c>
      <c r="H290" s="128">
        <f t="shared" si="11"/>
        <v>32.590000000000003</v>
      </c>
      <c r="I290" s="129">
        <f t="shared" si="16"/>
        <v>32.590000000000003</v>
      </c>
      <c r="K290" s="10"/>
    </row>
    <row r="291" spans="1:11" x14ac:dyDescent="0.25">
      <c r="A291" s="77">
        <v>121</v>
      </c>
      <c r="B291" s="112" t="s">
        <v>410</v>
      </c>
      <c r="C291" s="12" t="s">
        <v>19</v>
      </c>
      <c r="D291" s="81" t="s">
        <v>222</v>
      </c>
      <c r="E291" s="6">
        <v>4</v>
      </c>
      <c r="F291" s="6">
        <v>21.63</v>
      </c>
      <c r="G291" s="133">
        <f t="shared" si="10"/>
        <v>86.52</v>
      </c>
      <c r="H291" s="128">
        <f t="shared" si="11"/>
        <v>103.82</v>
      </c>
      <c r="I291" s="129">
        <f t="shared" si="16"/>
        <v>103.82</v>
      </c>
      <c r="K291" s="10"/>
    </row>
    <row r="292" spans="1:11" ht="28.5" x14ac:dyDescent="0.25">
      <c r="A292" s="77">
        <v>122</v>
      </c>
      <c r="B292" s="112" t="s">
        <v>411</v>
      </c>
      <c r="C292" s="12" t="s">
        <v>19</v>
      </c>
      <c r="D292" s="81" t="s">
        <v>222</v>
      </c>
      <c r="E292" s="6">
        <v>22</v>
      </c>
      <c r="F292" s="6">
        <v>3.85</v>
      </c>
      <c r="G292" s="133">
        <f t="shared" si="10"/>
        <v>84.7</v>
      </c>
      <c r="H292" s="128">
        <f t="shared" si="11"/>
        <v>101.64</v>
      </c>
      <c r="I292" s="129">
        <f t="shared" si="16"/>
        <v>101.64</v>
      </c>
      <c r="K292" s="10"/>
    </row>
    <row r="293" spans="1:11" ht="28.5" x14ac:dyDescent="0.25">
      <c r="A293" s="77">
        <v>123</v>
      </c>
      <c r="B293" s="112" t="s">
        <v>412</v>
      </c>
      <c r="C293" s="12" t="s">
        <v>19</v>
      </c>
      <c r="D293" s="81" t="s">
        <v>473</v>
      </c>
      <c r="E293" s="6">
        <v>12</v>
      </c>
      <c r="F293" s="6">
        <v>258.75</v>
      </c>
      <c r="G293" s="133">
        <f t="shared" si="10"/>
        <v>3105</v>
      </c>
      <c r="H293" s="128">
        <f t="shared" si="11"/>
        <v>3726</v>
      </c>
      <c r="I293" s="129">
        <f t="shared" si="16"/>
        <v>3726</v>
      </c>
      <c r="K293" s="10"/>
    </row>
    <row r="294" spans="1:11" x14ac:dyDescent="0.25">
      <c r="A294" s="77">
        <v>124</v>
      </c>
      <c r="B294" s="112" t="s">
        <v>413</v>
      </c>
      <c r="C294" s="12" t="s">
        <v>19</v>
      </c>
      <c r="D294" s="81" t="s">
        <v>222</v>
      </c>
      <c r="E294" s="6">
        <v>10</v>
      </c>
      <c r="F294" s="6">
        <v>205</v>
      </c>
      <c r="G294" s="133">
        <f t="shared" si="10"/>
        <v>2050</v>
      </c>
      <c r="H294" s="128">
        <f t="shared" si="11"/>
        <v>2460</v>
      </c>
      <c r="I294" s="129">
        <f t="shared" si="16"/>
        <v>2460</v>
      </c>
      <c r="K294" s="10"/>
    </row>
    <row r="295" spans="1:11" ht="42.75" x14ac:dyDescent="0.25">
      <c r="A295" s="77">
        <v>125</v>
      </c>
      <c r="B295" s="112" t="s">
        <v>414</v>
      </c>
      <c r="C295" s="12" t="s">
        <v>19</v>
      </c>
      <c r="D295" s="81" t="s">
        <v>222</v>
      </c>
      <c r="E295" s="6">
        <v>98</v>
      </c>
      <c r="F295" s="6">
        <v>4.53</v>
      </c>
      <c r="G295" s="133">
        <f t="shared" si="10"/>
        <v>443.94</v>
      </c>
      <c r="H295" s="128">
        <f t="shared" si="11"/>
        <v>532.73</v>
      </c>
      <c r="I295" s="129">
        <f t="shared" si="16"/>
        <v>532.73</v>
      </c>
      <c r="K295" s="10"/>
    </row>
    <row r="296" spans="1:11" x14ac:dyDescent="0.25">
      <c r="A296" s="77">
        <v>126</v>
      </c>
      <c r="B296" s="112" t="s">
        <v>415</v>
      </c>
      <c r="C296" s="12" t="s">
        <v>19</v>
      </c>
      <c r="D296" s="81" t="s">
        <v>222</v>
      </c>
      <c r="E296" s="6">
        <v>3</v>
      </c>
      <c r="F296" s="6">
        <v>16.25</v>
      </c>
      <c r="G296" s="133">
        <f t="shared" si="10"/>
        <v>48.75</v>
      </c>
      <c r="H296" s="128">
        <f t="shared" si="11"/>
        <v>58.5</v>
      </c>
      <c r="I296" s="129">
        <f t="shared" si="16"/>
        <v>58.5</v>
      </c>
      <c r="K296" s="10"/>
    </row>
    <row r="297" spans="1:11" x14ac:dyDescent="0.25">
      <c r="A297" s="77">
        <v>127</v>
      </c>
      <c r="B297" s="112" t="s">
        <v>416</v>
      </c>
      <c r="C297" s="12" t="s">
        <v>19</v>
      </c>
      <c r="D297" s="81" t="s">
        <v>474</v>
      </c>
      <c r="E297" s="6">
        <v>5</v>
      </c>
      <c r="F297" s="6">
        <v>287.5</v>
      </c>
      <c r="G297" s="133">
        <f t="shared" si="10"/>
        <v>1437.5</v>
      </c>
      <c r="H297" s="128">
        <f t="shared" si="11"/>
        <v>1725</v>
      </c>
      <c r="I297" s="129">
        <f t="shared" si="16"/>
        <v>1725</v>
      </c>
      <c r="K297" s="10"/>
    </row>
    <row r="298" spans="1:11" x14ac:dyDescent="0.25">
      <c r="A298" s="77">
        <v>128</v>
      </c>
      <c r="B298" s="112" t="s">
        <v>417</v>
      </c>
      <c r="C298" s="12" t="s">
        <v>19</v>
      </c>
      <c r="D298" s="81" t="s">
        <v>474</v>
      </c>
      <c r="E298" s="6">
        <v>7</v>
      </c>
      <c r="F298" s="6">
        <v>25</v>
      </c>
      <c r="G298" s="133">
        <f t="shared" si="10"/>
        <v>175</v>
      </c>
      <c r="H298" s="128">
        <f t="shared" si="11"/>
        <v>210</v>
      </c>
      <c r="I298" s="129">
        <f t="shared" si="16"/>
        <v>210</v>
      </c>
      <c r="K298" s="10"/>
    </row>
    <row r="299" spans="1:11" x14ac:dyDescent="0.25">
      <c r="A299" s="77">
        <v>129</v>
      </c>
      <c r="B299" s="112" t="s">
        <v>418</v>
      </c>
      <c r="C299" s="12" t="s">
        <v>19</v>
      </c>
      <c r="D299" s="81" t="s">
        <v>474</v>
      </c>
      <c r="E299" s="6">
        <v>13</v>
      </c>
      <c r="F299" s="6">
        <v>18.75</v>
      </c>
      <c r="G299" s="133">
        <f t="shared" si="10"/>
        <v>243.75</v>
      </c>
      <c r="H299" s="128">
        <f t="shared" si="11"/>
        <v>292.5</v>
      </c>
      <c r="I299" s="129">
        <f t="shared" si="16"/>
        <v>292.5</v>
      </c>
      <c r="K299" s="10"/>
    </row>
    <row r="300" spans="1:11" x14ac:dyDescent="0.25">
      <c r="A300" s="77">
        <v>130</v>
      </c>
      <c r="B300" s="112" t="s">
        <v>419</v>
      </c>
      <c r="C300" s="12" t="s">
        <v>19</v>
      </c>
      <c r="D300" s="81" t="s">
        <v>474</v>
      </c>
      <c r="E300" s="6">
        <v>14</v>
      </c>
      <c r="F300" s="6">
        <v>56.25</v>
      </c>
      <c r="G300" s="133">
        <f t="shared" si="10"/>
        <v>787.5</v>
      </c>
      <c r="H300" s="128">
        <f t="shared" si="11"/>
        <v>945</v>
      </c>
      <c r="I300" s="129">
        <f t="shared" si="16"/>
        <v>945</v>
      </c>
      <c r="K300" s="10"/>
    </row>
    <row r="301" spans="1:11" x14ac:dyDescent="0.25">
      <c r="A301" s="77">
        <v>131</v>
      </c>
      <c r="B301" s="112" t="s">
        <v>420</v>
      </c>
      <c r="C301" s="12" t="s">
        <v>19</v>
      </c>
      <c r="D301" s="81" t="s">
        <v>474</v>
      </c>
      <c r="E301" s="6">
        <v>14</v>
      </c>
      <c r="F301" s="6">
        <v>16.25</v>
      </c>
      <c r="G301" s="133">
        <f t="shared" si="10"/>
        <v>227.5</v>
      </c>
      <c r="H301" s="128">
        <f t="shared" si="11"/>
        <v>273</v>
      </c>
      <c r="I301" s="129">
        <f t="shared" si="16"/>
        <v>273</v>
      </c>
      <c r="K301" s="10"/>
    </row>
    <row r="302" spans="1:11" ht="28.5" x14ac:dyDescent="0.25">
      <c r="A302" s="77">
        <v>132</v>
      </c>
      <c r="B302" s="112" t="s">
        <v>421</v>
      </c>
      <c r="C302" s="12" t="s">
        <v>19</v>
      </c>
      <c r="D302" s="81" t="s">
        <v>474</v>
      </c>
      <c r="E302" s="6">
        <v>18</v>
      </c>
      <c r="F302" s="6">
        <v>118.75</v>
      </c>
      <c r="G302" s="133">
        <f t="shared" si="10"/>
        <v>2137.5</v>
      </c>
      <c r="H302" s="128">
        <f t="shared" si="11"/>
        <v>2565</v>
      </c>
      <c r="I302" s="129">
        <f t="shared" ref="I302:I319" si="17">ROUND((G302*20/100+G302)*(1-($C$10)),2)</f>
        <v>2565</v>
      </c>
      <c r="K302" s="10"/>
    </row>
    <row r="303" spans="1:11" x14ac:dyDescent="0.25">
      <c r="A303" s="77">
        <v>133</v>
      </c>
      <c r="B303" s="112" t="s">
        <v>422</v>
      </c>
      <c r="C303" s="12" t="s">
        <v>19</v>
      </c>
      <c r="D303" s="81" t="s">
        <v>474</v>
      </c>
      <c r="E303" s="6">
        <v>10</v>
      </c>
      <c r="F303" s="6">
        <v>58.75</v>
      </c>
      <c r="G303" s="133">
        <f t="shared" si="10"/>
        <v>587.5</v>
      </c>
      <c r="H303" s="128">
        <f t="shared" si="11"/>
        <v>705</v>
      </c>
      <c r="I303" s="129">
        <f t="shared" si="17"/>
        <v>705</v>
      </c>
      <c r="K303" s="10"/>
    </row>
    <row r="304" spans="1:11" x14ac:dyDescent="0.25">
      <c r="A304" s="77">
        <v>134</v>
      </c>
      <c r="B304" s="112" t="s">
        <v>423</v>
      </c>
      <c r="C304" s="12" t="s">
        <v>19</v>
      </c>
      <c r="D304" s="81" t="s">
        <v>474</v>
      </c>
      <c r="E304" s="6">
        <v>10</v>
      </c>
      <c r="F304" s="6">
        <v>16.25</v>
      </c>
      <c r="G304" s="133">
        <f t="shared" si="10"/>
        <v>162.5</v>
      </c>
      <c r="H304" s="128">
        <f t="shared" si="11"/>
        <v>195</v>
      </c>
      <c r="I304" s="129">
        <f t="shared" si="17"/>
        <v>195</v>
      </c>
      <c r="K304" s="10"/>
    </row>
    <row r="305" spans="1:11" x14ac:dyDescent="0.25">
      <c r="A305" s="77">
        <v>135</v>
      </c>
      <c r="B305" s="112" t="s">
        <v>424</v>
      </c>
      <c r="C305" s="12" t="s">
        <v>19</v>
      </c>
      <c r="D305" s="81" t="s">
        <v>474</v>
      </c>
      <c r="E305" s="6">
        <v>14</v>
      </c>
      <c r="F305" s="6">
        <v>82.5</v>
      </c>
      <c r="G305" s="133">
        <f t="shared" si="10"/>
        <v>1155</v>
      </c>
      <c r="H305" s="128">
        <f t="shared" si="11"/>
        <v>1386</v>
      </c>
      <c r="I305" s="129">
        <f t="shared" si="17"/>
        <v>1386</v>
      </c>
      <c r="K305" s="10"/>
    </row>
    <row r="306" spans="1:11" ht="28.5" x14ac:dyDescent="0.25">
      <c r="A306" s="77">
        <v>136</v>
      </c>
      <c r="B306" s="112" t="s">
        <v>425</v>
      </c>
      <c r="C306" s="12" t="s">
        <v>19</v>
      </c>
      <c r="D306" s="81" t="s">
        <v>474</v>
      </c>
      <c r="E306" s="6">
        <v>36</v>
      </c>
      <c r="F306" s="6">
        <v>68.75</v>
      </c>
      <c r="G306" s="133">
        <f t="shared" si="10"/>
        <v>2475</v>
      </c>
      <c r="H306" s="128">
        <f t="shared" si="11"/>
        <v>2970</v>
      </c>
      <c r="I306" s="129">
        <f t="shared" si="17"/>
        <v>2970</v>
      </c>
      <c r="K306" s="10"/>
    </row>
    <row r="307" spans="1:11" ht="28.5" x14ac:dyDescent="0.25">
      <c r="A307" s="77">
        <v>137</v>
      </c>
      <c r="B307" s="112" t="s">
        <v>426</v>
      </c>
      <c r="C307" s="12" t="s">
        <v>19</v>
      </c>
      <c r="D307" s="81" t="s">
        <v>474</v>
      </c>
      <c r="E307" s="6">
        <v>7</v>
      </c>
      <c r="F307" s="6">
        <v>31.25</v>
      </c>
      <c r="G307" s="133">
        <f t="shared" si="10"/>
        <v>218.75</v>
      </c>
      <c r="H307" s="128">
        <f t="shared" si="11"/>
        <v>262.5</v>
      </c>
      <c r="I307" s="129">
        <f t="shared" si="17"/>
        <v>262.5</v>
      </c>
      <c r="K307" s="10"/>
    </row>
    <row r="308" spans="1:11" ht="28.5" x14ac:dyDescent="0.25">
      <c r="A308" s="77">
        <v>138</v>
      </c>
      <c r="B308" s="112" t="s">
        <v>427</v>
      </c>
      <c r="C308" s="12" t="s">
        <v>19</v>
      </c>
      <c r="D308" s="81" t="s">
        <v>474</v>
      </c>
      <c r="E308" s="6">
        <v>10</v>
      </c>
      <c r="F308" s="6">
        <v>28.75</v>
      </c>
      <c r="G308" s="133">
        <f t="shared" si="10"/>
        <v>287.5</v>
      </c>
      <c r="H308" s="128">
        <f t="shared" si="11"/>
        <v>345</v>
      </c>
      <c r="I308" s="129">
        <f t="shared" si="17"/>
        <v>345</v>
      </c>
      <c r="K308" s="10"/>
    </row>
    <row r="309" spans="1:11" x14ac:dyDescent="0.25">
      <c r="A309" s="77">
        <v>139</v>
      </c>
      <c r="B309" s="112" t="s">
        <v>428</v>
      </c>
      <c r="C309" s="12" t="s">
        <v>19</v>
      </c>
      <c r="D309" s="81" t="s">
        <v>474</v>
      </c>
      <c r="E309" s="6">
        <v>40</v>
      </c>
      <c r="F309" s="6">
        <v>12.5</v>
      </c>
      <c r="G309" s="133">
        <f t="shared" si="10"/>
        <v>500</v>
      </c>
      <c r="H309" s="128">
        <f t="shared" si="11"/>
        <v>600</v>
      </c>
      <c r="I309" s="129">
        <f t="shared" si="17"/>
        <v>600</v>
      </c>
      <c r="K309" s="10"/>
    </row>
    <row r="310" spans="1:11" ht="28.5" x14ac:dyDescent="0.25">
      <c r="A310" s="77">
        <v>140</v>
      </c>
      <c r="B310" s="112" t="s">
        <v>429</v>
      </c>
      <c r="C310" s="12" t="s">
        <v>19</v>
      </c>
      <c r="D310" s="81" t="s">
        <v>222</v>
      </c>
      <c r="E310" s="6">
        <v>5</v>
      </c>
      <c r="F310" s="6">
        <v>7.35</v>
      </c>
      <c r="G310" s="133">
        <f t="shared" si="10"/>
        <v>36.75</v>
      </c>
      <c r="H310" s="128">
        <f t="shared" si="11"/>
        <v>44.1</v>
      </c>
      <c r="I310" s="129">
        <f t="shared" si="17"/>
        <v>44.1</v>
      </c>
      <c r="K310" s="10"/>
    </row>
    <row r="311" spans="1:11" ht="28.5" x14ac:dyDescent="0.25">
      <c r="A311" s="77">
        <v>141</v>
      </c>
      <c r="B311" s="112" t="s">
        <v>430</v>
      </c>
      <c r="C311" s="12" t="s">
        <v>19</v>
      </c>
      <c r="D311" s="81" t="s">
        <v>222</v>
      </c>
      <c r="E311" s="6">
        <v>3</v>
      </c>
      <c r="F311" s="6">
        <v>12.15</v>
      </c>
      <c r="G311" s="133">
        <f t="shared" si="10"/>
        <v>36.450000000000003</v>
      </c>
      <c r="H311" s="128">
        <f t="shared" si="11"/>
        <v>43.74</v>
      </c>
      <c r="I311" s="129">
        <f t="shared" si="17"/>
        <v>43.74</v>
      </c>
      <c r="K311" s="10"/>
    </row>
    <row r="312" spans="1:11" ht="28.5" x14ac:dyDescent="0.25">
      <c r="A312" s="77">
        <v>142</v>
      </c>
      <c r="B312" s="112" t="s">
        <v>431</v>
      </c>
      <c r="C312" s="12" t="s">
        <v>19</v>
      </c>
      <c r="D312" s="81" t="s">
        <v>474</v>
      </c>
      <c r="E312" s="6">
        <v>3</v>
      </c>
      <c r="F312" s="6">
        <v>25</v>
      </c>
      <c r="G312" s="133">
        <f t="shared" si="10"/>
        <v>75</v>
      </c>
      <c r="H312" s="128">
        <f t="shared" si="11"/>
        <v>90</v>
      </c>
      <c r="I312" s="129">
        <f t="shared" si="17"/>
        <v>90</v>
      </c>
      <c r="K312" s="10"/>
    </row>
    <row r="313" spans="1:11" ht="28.5" x14ac:dyDescent="0.25">
      <c r="A313" s="77">
        <v>143</v>
      </c>
      <c r="B313" s="112" t="s">
        <v>432</v>
      </c>
      <c r="C313" s="12" t="s">
        <v>19</v>
      </c>
      <c r="D313" s="81" t="s">
        <v>222</v>
      </c>
      <c r="E313" s="6">
        <v>3</v>
      </c>
      <c r="F313" s="6">
        <v>11.88</v>
      </c>
      <c r="G313" s="133">
        <f t="shared" si="10"/>
        <v>35.64</v>
      </c>
      <c r="H313" s="128">
        <f t="shared" si="11"/>
        <v>42.77</v>
      </c>
      <c r="I313" s="129">
        <f t="shared" si="17"/>
        <v>42.77</v>
      </c>
      <c r="K313" s="10"/>
    </row>
    <row r="314" spans="1:11" ht="28.5" x14ac:dyDescent="0.25">
      <c r="A314" s="77">
        <v>144</v>
      </c>
      <c r="B314" s="112" t="s">
        <v>433</v>
      </c>
      <c r="C314" s="12" t="s">
        <v>19</v>
      </c>
      <c r="D314" s="81" t="s">
        <v>222</v>
      </c>
      <c r="E314" s="6">
        <v>10</v>
      </c>
      <c r="F314" s="6">
        <v>16.399999999999999</v>
      </c>
      <c r="G314" s="133">
        <f t="shared" si="10"/>
        <v>164</v>
      </c>
      <c r="H314" s="128">
        <f t="shared" si="11"/>
        <v>196.8</v>
      </c>
      <c r="I314" s="129">
        <f t="shared" si="17"/>
        <v>196.8</v>
      </c>
      <c r="K314" s="10"/>
    </row>
    <row r="315" spans="1:11" ht="28.5" x14ac:dyDescent="0.25">
      <c r="A315" s="77">
        <v>145</v>
      </c>
      <c r="B315" s="112" t="s">
        <v>434</v>
      </c>
      <c r="C315" s="12" t="s">
        <v>19</v>
      </c>
      <c r="D315" s="81" t="s">
        <v>222</v>
      </c>
      <c r="E315" s="6">
        <v>5</v>
      </c>
      <c r="F315" s="6">
        <v>9.61</v>
      </c>
      <c r="G315" s="133">
        <f t="shared" si="10"/>
        <v>48.05</v>
      </c>
      <c r="H315" s="128">
        <f t="shared" si="11"/>
        <v>57.66</v>
      </c>
      <c r="I315" s="129">
        <f t="shared" si="17"/>
        <v>57.66</v>
      </c>
      <c r="K315" s="10"/>
    </row>
    <row r="316" spans="1:11" x14ac:dyDescent="0.25">
      <c r="A316" s="77">
        <v>146</v>
      </c>
      <c r="B316" s="112" t="s">
        <v>435</v>
      </c>
      <c r="C316" s="12" t="s">
        <v>19</v>
      </c>
      <c r="D316" s="81" t="s">
        <v>222</v>
      </c>
      <c r="E316" s="6">
        <v>1</v>
      </c>
      <c r="F316" s="6">
        <v>19.399999999999999</v>
      </c>
      <c r="G316" s="133">
        <f t="shared" si="10"/>
        <v>19.399999999999999</v>
      </c>
      <c r="H316" s="128">
        <f t="shared" ref="H316:H343" si="18">ROUND(G316*1.2,2)</f>
        <v>23.28</v>
      </c>
      <c r="I316" s="129">
        <f t="shared" si="17"/>
        <v>23.28</v>
      </c>
      <c r="K316" s="10"/>
    </row>
    <row r="317" spans="1:11" ht="28.5" x14ac:dyDescent="0.25">
      <c r="A317" s="77">
        <v>147</v>
      </c>
      <c r="B317" s="112" t="s">
        <v>436</v>
      </c>
      <c r="C317" s="12" t="s">
        <v>19</v>
      </c>
      <c r="D317" s="81" t="s">
        <v>222</v>
      </c>
      <c r="E317" s="6">
        <v>1</v>
      </c>
      <c r="F317" s="6">
        <v>42.13</v>
      </c>
      <c r="G317" s="133">
        <f t="shared" si="10"/>
        <v>42.13</v>
      </c>
      <c r="H317" s="128">
        <f t="shared" si="18"/>
        <v>50.56</v>
      </c>
      <c r="I317" s="129">
        <f t="shared" si="17"/>
        <v>50.56</v>
      </c>
      <c r="K317" s="10"/>
    </row>
    <row r="318" spans="1:11" ht="28.5" x14ac:dyDescent="0.25">
      <c r="A318" s="77">
        <v>148</v>
      </c>
      <c r="B318" s="112" t="s">
        <v>437</v>
      </c>
      <c r="C318" s="12" t="s">
        <v>19</v>
      </c>
      <c r="D318" s="81" t="s">
        <v>173</v>
      </c>
      <c r="E318" s="6">
        <v>15</v>
      </c>
      <c r="F318" s="6">
        <v>1.61</v>
      </c>
      <c r="G318" s="133">
        <f t="shared" si="10"/>
        <v>24.15</v>
      </c>
      <c r="H318" s="128">
        <f t="shared" si="18"/>
        <v>28.98</v>
      </c>
      <c r="I318" s="129">
        <f t="shared" si="17"/>
        <v>28.98</v>
      </c>
      <c r="K318" s="10"/>
    </row>
    <row r="319" spans="1:11" x14ac:dyDescent="0.25">
      <c r="A319" s="77">
        <v>149</v>
      </c>
      <c r="B319" s="112" t="s">
        <v>438</v>
      </c>
      <c r="C319" s="12" t="s">
        <v>19</v>
      </c>
      <c r="D319" s="81" t="s">
        <v>173</v>
      </c>
      <c r="E319" s="6">
        <v>10</v>
      </c>
      <c r="F319" s="6">
        <v>0.76</v>
      </c>
      <c r="G319" s="133">
        <f t="shared" si="10"/>
        <v>7.6</v>
      </c>
      <c r="H319" s="128">
        <f t="shared" si="18"/>
        <v>9.1199999999999992</v>
      </c>
      <c r="I319" s="129">
        <f t="shared" si="17"/>
        <v>9.1199999999999992</v>
      </c>
      <c r="K319" s="10"/>
    </row>
    <row r="320" spans="1:11" ht="28.5" x14ac:dyDescent="0.25">
      <c r="A320" s="77">
        <v>150</v>
      </c>
      <c r="B320" s="112" t="s">
        <v>439</v>
      </c>
      <c r="C320" s="12" t="s">
        <v>19</v>
      </c>
      <c r="D320" s="81" t="s">
        <v>173</v>
      </c>
      <c r="E320" s="6">
        <v>5</v>
      </c>
      <c r="F320" s="6">
        <v>3.03</v>
      </c>
      <c r="G320" s="133">
        <f t="shared" si="10"/>
        <v>15.15</v>
      </c>
      <c r="H320" s="128">
        <f t="shared" si="18"/>
        <v>18.18</v>
      </c>
      <c r="I320" s="129">
        <f t="shared" ref="I320:I365" si="19">ROUND((G320*20/100+G320)*(1-($C$10)),2)</f>
        <v>18.18</v>
      </c>
      <c r="K320" s="10"/>
    </row>
    <row r="321" spans="1:11" ht="28.5" x14ac:dyDescent="0.25">
      <c r="A321" s="77">
        <v>151</v>
      </c>
      <c r="B321" s="112" t="s">
        <v>440</v>
      </c>
      <c r="C321" s="12" t="s">
        <v>19</v>
      </c>
      <c r="D321" s="81" t="s">
        <v>173</v>
      </c>
      <c r="E321" s="6">
        <v>30</v>
      </c>
      <c r="F321" s="6">
        <v>1.24</v>
      </c>
      <c r="G321" s="133">
        <f t="shared" ref="G321:G343" si="20">ROUND(E321*F321,2)</f>
        <v>37.200000000000003</v>
      </c>
      <c r="H321" s="128">
        <f t="shared" si="18"/>
        <v>44.64</v>
      </c>
      <c r="I321" s="129">
        <f t="shared" si="19"/>
        <v>44.64</v>
      </c>
      <c r="K321" s="10"/>
    </row>
    <row r="322" spans="1:11" x14ac:dyDescent="0.25">
      <c r="A322" s="77">
        <v>152</v>
      </c>
      <c r="B322" s="112" t="s">
        <v>441</v>
      </c>
      <c r="C322" s="12" t="s">
        <v>19</v>
      </c>
      <c r="D322" s="81" t="s">
        <v>173</v>
      </c>
      <c r="E322" s="6">
        <v>30</v>
      </c>
      <c r="F322" s="6">
        <v>0.46</v>
      </c>
      <c r="G322" s="133">
        <f t="shared" si="20"/>
        <v>13.8</v>
      </c>
      <c r="H322" s="128">
        <f t="shared" si="18"/>
        <v>16.559999999999999</v>
      </c>
      <c r="I322" s="129">
        <f t="shared" si="19"/>
        <v>16.559999999999999</v>
      </c>
      <c r="K322" s="10"/>
    </row>
    <row r="323" spans="1:11" ht="28.5" x14ac:dyDescent="0.25">
      <c r="A323" s="77">
        <v>153</v>
      </c>
      <c r="B323" s="112" t="s">
        <v>442</v>
      </c>
      <c r="C323" s="12" t="s">
        <v>19</v>
      </c>
      <c r="D323" s="81" t="s">
        <v>173</v>
      </c>
      <c r="E323" s="6">
        <v>546</v>
      </c>
      <c r="F323" s="6">
        <v>1.24</v>
      </c>
      <c r="G323" s="133">
        <f t="shared" si="20"/>
        <v>677.04</v>
      </c>
      <c r="H323" s="128">
        <f t="shared" si="18"/>
        <v>812.45</v>
      </c>
      <c r="I323" s="129">
        <f t="shared" si="19"/>
        <v>812.45</v>
      </c>
      <c r="K323" s="10"/>
    </row>
    <row r="324" spans="1:11" x14ac:dyDescent="0.25">
      <c r="A324" s="77">
        <v>154</v>
      </c>
      <c r="B324" s="112" t="s">
        <v>443</v>
      </c>
      <c r="C324" s="12" t="s">
        <v>19</v>
      </c>
      <c r="D324" s="81" t="s">
        <v>173</v>
      </c>
      <c r="E324" s="6">
        <v>280</v>
      </c>
      <c r="F324" s="6">
        <v>0.59</v>
      </c>
      <c r="G324" s="133">
        <f t="shared" si="20"/>
        <v>165.2</v>
      </c>
      <c r="H324" s="128">
        <f t="shared" si="18"/>
        <v>198.24</v>
      </c>
      <c r="I324" s="129">
        <f t="shared" si="19"/>
        <v>198.24</v>
      </c>
      <c r="K324" s="10"/>
    </row>
    <row r="325" spans="1:11" x14ac:dyDescent="0.25">
      <c r="A325" s="77">
        <v>155</v>
      </c>
      <c r="B325" s="112" t="s">
        <v>444</v>
      </c>
      <c r="C325" s="12" t="s">
        <v>19</v>
      </c>
      <c r="D325" s="81" t="s">
        <v>173</v>
      </c>
      <c r="E325" s="6">
        <v>36</v>
      </c>
      <c r="F325" s="6">
        <v>0.59</v>
      </c>
      <c r="G325" s="133">
        <f t="shared" si="20"/>
        <v>21.24</v>
      </c>
      <c r="H325" s="128">
        <f t="shared" si="18"/>
        <v>25.49</v>
      </c>
      <c r="I325" s="129">
        <f t="shared" si="19"/>
        <v>25.49</v>
      </c>
      <c r="K325" s="10"/>
    </row>
    <row r="326" spans="1:11" ht="28.5" x14ac:dyDescent="0.25">
      <c r="A326" s="77">
        <v>156</v>
      </c>
      <c r="B326" s="112" t="s">
        <v>445</v>
      </c>
      <c r="C326" s="12" t="s">
        <v>19</v>
      </c>
      <c r="D326" s="81" t="s">
        <v>173</v>
      </c>
      <c r="E326" s="6">
        <v>780</v>
      </c>
      <c r="F326" s="6">
        <v>1.24</v>
      </c>
      <c r="G326" s="133">
        <f t="shared" si="20"/>
        <v>967.2</v>
      </c>
      <c r="H326" s="128">
        <f t="shared" si="18"/>
        <v>1160.6400000000001</v>
      </c>
      <c r="I326" s="129">
        <f t="shared" si="19"/>
        <v>1160.6400000000001</v>
      </c>
      <c r="K326" s="10"/>
    </row>
    <row r="327" spans="1:11" x14ac:dyDescent="0.25">
      <c r="A327" s="77">
        <v>157</v>
      </c>
      <c r="B327" s="112" t="s">
        <v>446</v>
      </c>
      <c r="C327" s="12" t="s">
        <v>19</v>
      </c>
      <c r="D327" s="81" t="s">
        <v>173</v>
      </c>
      <c r="E327" s="6">
        <v>600</v>
      </c>
      <c r="F327" s="6">
        <v>0.98</v>
      </c>
      <c r="G327" s="133">
        <f t="shared" si="20"/>
        <v>588</v>
      </c>
      <c r="H327" s="128">
        <f t="shared" si="18"/>
        <v>705.6</v>
      </c>
      <c r="I327" s="129">
        <f t="shared" si="19"/>
        <v>705.6</v>
      </c>
      <c r="K327" s="10"/>
    </row>
    <row r="328" spans="1:11" ht="28.5" x14ac:dyDescent="0.25">
      <c r="A328" s="77">
        <v>158</v>
      </c>
      <c r="B328" s="112" t="s">
        <v>447</v>
      </c>
      <c r="C328" s="12" t="s">
        <v>19</v>
      </c>
      <c r="D328" s="81" t="s">
        <v>173</v>
      </c>
      <c r="E328" s="6">
        <v>280</v>
      </c>
      <c r="F328" s="6">
        <v>1.24</v>
      </c>
      <c r="G328" s="133">
        <f t="shared" si="20"/>
        <v>347.2</v>
      </c>
      <c r="H328" s="128">
        <f t="shared" si="18"/>
        <v>416.64</v>
      </c>
      <c r="I328" s="129">
        <f t="shared" si="19"/>
        <v>416.64</v>
      </c>
      <c r="K328" s="10"/>
    </row>
    <row r="329" spans="1:11" x14ac:dyDescent="0.25">
      <c r="A329" s="77">
        <v>159</v>
      </c>
      <c r="B329" s="112" t="s">
        <v>448</v>
      </c>
      <c r="C329" s="12" t="s">
        <v>19</v>
      </c>
      <c r="D329" s="81" t="s">
        <v>173</v>
      </c>
      <c r="E329" s="6">
        <v>160</v>
      </c>
      <c r="F329" s="6">
        <v>1.01</v>
      </c>
      <c r="G329" s="133">
        <f t="shared" si="20"/>
        <v>161.6</v>
      </c>
      <c r="H329" s="128">
        <f t="shared" si="18"/>
        <v>193.92</v>
      </c>
      <c r="I329" s="129">
        <f t="shared" si="19"/>
        <v>193.92</v>
      </c>
      <c r="K329" s="10"/>
    </row>
    <row r="330" spans="1:11" ht="28.5" x14ac:dyDescent="0.25">
      <c r="A330" s="77">
        <v>160</v>
      </c>
      <c r="B330" s="112" t="s">
        <v>449</v>
      </c>
      <c r="C330" s="12" t="s">
        <v>19</v>
      </c>
      <c r="D330" s="81" t="s">
        <v>173</v>
      </c>
      <c r="E330" s="6">
        <v>147</v>
      </c>
      <c r="F330" s="6">
        <v>1.28</v>
      </c>
      <c r="G330" s="133">
        <f t="shared" si="20"/>
        <v>188.16</v>
      </c>
      <c r="H330" s="128">
        <f t="shared" si="18"/>
        <v>225.79</v>
      </c>
      <c r="I330" s="129">
        <f t="shared" si="19"/>
        <v>225.79</v>
      </c>
      <c r="K330" s="10"/>
    </row>
    <row r="331" spans="1:11" x14ac:dyDescent="0.25">
      <c r="A331" s="77">
        <v>161</v>
      </c>
      <c r="B331" s="112" t="s">
        <v>450</v>
      </c>
      <c r="C331" s="12" t="s">
        <v>19</v>
      </c>
      <c r="D331" s="81" t="s">
        <v>173</v>
      </c>
      <c r="E331" s="6">
        <v>40</v>
      </c>
      <c r="F331" s="6">
        <v>2.5299999999999998</v>
      </c>
      <c r="G331" s="133">
        <f t="shared" si="20"/>
        <v>101.2</v>
      </c>
      <c r="H331" s="128">
        <f t="shared" si="18"/>
        <v>121.44</v>
      </c>
      <c r="I331" s="129">
        <f t="shared" si="19"/>
        <v>121.44</v>
      </c>
      <c r="K331" s="10"/>
    </row>
    <row r="332" spans="1:11" x14ac:dyDescent="0.25">
      <c r="A332" s="77">
        <v>162</v>
      </c>
      <c r="B332" s="112" t="s">
        <v>451</v>
      </c>
      <c r="C332" s="12" t="s">
        <v>19</v>
      </c>
      <c r="D332" s="81" t="s">
        <v>173</v>
      </c>
      <c r="E332" s="6">
        <v>15</v>
      </c>
      <c r="F332" s="6">
        <v>3.54</v>
      </c>
      <c r="G332" s="133">
        <f t="shared" si="20"/>
        <v>53.1</v>
      </c>
      <c r="H332" s="128">
        <f t="shared" si="18"/>
        <v>63.72</v>
      </c>
      <c r="I332" s="129">
        <f t="shared" si="19"/>
        <v>63.72</v>
      </c>
      <c r="K332" s="10"/>
    </row>
    <row r="333" spans="1:11" x14ac:dyDescent="0.25">
      <c r="A333" s="77">
        <v>163</v>
      </c>
      <c r="B333" s="112" t="s">
        <v>452</v>
      </c>
      <c r="C333" s="12" t="s">
        <v>19</v>
      </c>
      <c r="D333" s="81" t="s">
        <v>173</v>
      </c>
      <c r="E333" s="6">
        <v>92</v>
      </c>
      <c r="F333" s="6">
        <v>5.88</v>
      </c>
      <c r="G333" s="133">
        <f t="shared" si="20"/>
        <v>540.96</v>
      </c>
      <c r="H333" s="128">
        <f t="shared" si="18"/>
        <v>649.15</v>
      </c>
      <c r="I333" s="129">
        <f t="shared" si="19"/>
        <v>649.15</v>
      </c>
      <c r="K333" s="10"/>
    </row>
    <row r="334" spans="1:11" ht="28.5" x14ac:dyDescent="0.25">
      <c r="A334" s="77">
        <v>164</v>
      </c>
      <c r="B334" s="112" t="s">
        <v>453</v>
      </c>
      <c r="C334" s="12" t="s">
        <v>19</v>
      </c>
      <c r="D334" s="81" t="s">
        <v>173</v>
      </c>
      <c r="E334" s="6">
        <v>160</v>
      </c>
      <c r="F334" s="6">
        <v>1.24</v>
      </c>
      <c r="G334" s="133">
        <f t="shared" si="20"/>
        <v>198.4</v>
      </c>
      <c r="H334" s="128">
        <f t="shared" si="18"/>
        <v>238.08</v>
      </c>
      <c r="I334" s="129">
        <f t="shared" si="19"/>
        <v>238.08</v>
      </c>
      <c r="K334" s="10"/>
    </row>
    <row r="335" spans="1:11" x14ac:dyDescent="0.25">
      <c r="A335" s="77">
        <v>165</v>
      </c>
      <c r="B335" s="112" t="s">
        <v>454</v>
      </c>
      <c r="C335" s="12" t="s">
        <v>19</v>
      </c>
      <c r="D335" s="81" t="s">
        <v>173</v>
      </c>
      <c r="E335" s="6">
        <v>80</v>
      </c>
      <c r="F335" s="6">
        <v>1.48</v>
      </c>
      <c r="G335" s="133">
        <f t="shared" si="20"/>
        <v>118.4</v>
      </c>
      <c r="H335" s="128">
        <f t="shared" si="18"/>
        <v>142.08000000000001</v>
      </c>
      <c r="I335" s="129">
        <f t="shared" si="19"/>
        <v>142.08000000000001</v>
      </c>
      <c r="K335" s="10"/>
    </row>
    <row r="336" spans="1:11" x14ac:dyDescent="0.25">
      <c r="A336" s="77">
        <v>166</v>
      </c>
      <c r="B336" s="112" t="s">
        <v>455</v>
      </c>
      <c r="C336" s="12" t="s">
        <v>19</v>
      </c>
      <c r="D336" s="81" t="s">
        <v>173</v>
      </c>
      <c r="E336" s="6">
        <v>30</v>
      </c>
      <c r="F336" s="6">
        <v>0.34</v>
      </c>
      <c r="G336" s="133">
        <f t="shared" si="20"/>
        <v>10.199999999999999</v>
      </c>
      <c r="H336" s="128">
        <f t="shared" si="18"/>
        <v>12.24</v>
      </c>
      <c r="I336" s="129">
        <f t="shared" si="19"/>
        <v>12.24</v>
      </c>
      <c r="K336" s="10"/>
    </row>
    <row r="337" spans="1:11" x14ac:dyDescent="0.25">
      <c r="A337" s="77">
        <v>167</v>
      </c>
      <c r="B337" s="112" t="s">
        <v>456</v>
      </c>
      <c r="C337" s="12" t="s">
        <v>19</v>
      </c>
      <c r="D337" s="81" t="s">
        <v>173</v>
      </c>
      <c r="E337" s="6">
        <v>180</v>
      </c>
      <c r="F337" s="6">
        <v>1.1000000000000001</v>
      </c>
      <c r="G337" s="133">
        <f t="shared" si="20"/>
        <v>198</v>
      </c>
      <c r="H337" s="128">
        <f t="shared" si="18"/>
        <v>237.6</v>
      </c>
      <c r="I337" s="129">
        <f t="shared" si="19"/>
        <v>237.6</v>
      </c>
      <c r="K337" s="10"/>
    </row>
    <row r="338" spans="1:11" ht="28.5" x14ac:dyDescent="0.25">
      <c r="A338" s="77">
        <v>168</v>
      </c>
      <c r="B338" s="112" t="s">
        <v>457</v>
      </c>
      <c r="C338" s="12" t="s">
        <v>19</v>
      </c>
      <c r="D338" s="81" t="s">
        <v>173</v>
      </c>
      <c r="E338" s="6">
        <v>80</v>
      </c>
      <c r="F338" s="6">
        <v>1.1000000000000001</v>
      </c>
      <c r="G338" s="133">
        <f t="shared" si="20"/>
        <v>88</v>
      </c>
      <c r="H338" s="128">
        <f t="shared" si="18"/>
        <v>105.6</v>
      </c>
      <c r="I338" s="129">
        <f t="shared" si="19"/>
        <v>105.6</v>
      </c>
      <c r="K338" s="10"/>
    </row>
    <row r="339" spans="1:11" x14ac:dyDescent="0.25">
      <c r="A339" s="77">
        <v>169</v>
      </c>
      <c r="B339" s="112" t="s">
        <v>458</v>
      </c>
      <c r="C339" s="12" t="s">
        <v>19</v>
      </c>
      <c r="D339" s="81" t="s">
        <v>173</v>
      </c>
      <c r="E339" s="6">
        <v>180</v>
      </c>
      <c r="F339" s="6">
        <v>1.54</v>
      </c>
      <c r="G339" s="133">
        <f t="shared" si="20"/>
        <v>277.2</v>
      </c>
      <c r="H339" s="128">
        <f t="shared" si="18"/>
        <v>332.64</v>
      </c>
      <c r="I339" s="129">
        <f t="shared" si="19"/>
        <v>332.64</v>
      </c>
      <c r="K339" s="10"/>
    </row>
    <row r="340" spans="1:11" x14ac:dyDescent="0.25">
      <c r="A340" s="77">
        <v>170</v>
      </c>
      <c r="B340" s="112" t="s">
        <v>459</v>
      </c>
      <c r="C340" s="12" t="s">
        <v>19</v>
      </c>
      <c r="D340" s="81" t="s">
        <v>173</v>
      </c>
      <c r="E340" s="6">
        <v>120</v>
      </c>
      <c r="F340" s="6">
        <v>1.65</v>
      </c>
      <c r="G340" s="133">
        <f t="shared" si="20"/>
        <v>198</v>
      </c>
      <c r="H340" s="128">
        <f t="shared" si="18"/>
        <v>237.6</v>
      </c>
      <c r="I340" s="129">
        <f t="shared" si="19"/>
        <v>237.6</v>
      </c>
      <c r="K340" s="10"/>
    </row>
    <row r="341" spans="1:11" x14ac:dyDescent="0.25">
      <c r="A341" s="77">
        <v>171</v>
      </c>
      <c r="B341" s="112" t="s">
        <v>460</v>
      </c>
      <c r="C341" s="12" t="s">
        <v>19</v>
      </c>
      <c r="D341" s="81" t="s">
        <v>173</v>
      </c>
      <c r="E341" s="6">
        <v>80</v>
      </c>
      <c r="F341" s="6">
        <v>2.59</v>
      </c>
      <c r="G341" s="133">
        <f t="shared" si="20"/>
        <v>207.2</v>
      </c>
      <c r="H341" s="128">
        <f t="shared" si="18"/>
        <v>248.64</v>
      </c>
      <c r="I341" s="129">
        <f t="shared" si="19"/>
        <v>248.64</v>
      </c>
      <c r="K341" s="10"/>
    </row>
    <row r="342" spans="1:11" x14ac:dyDescent="0.25">
      <c r="A342" s="77">
        <v>172</v>
      </c>
      <c r="B342" s="112" t="s">
        <v>461</v>
      </c>
      <c r="C342" s="12" t="s">
        <v>19</v>
      </c>
      <c r="D342" s="81" t="s">
        <v>173</v>
      </c>
      <c r="E342" s="6">
        <v>55</v>
      </c>
      <c r="F342" s="6">
        <v>1.4</v>
      </c>
      <c r="G342" s="133">
        <f t="shared" si="20"/>
        <v>77</v>
      </c>
      <c r="H342" s="128">
        <f t="shared" si="18"/>
        <v>92.4</v>
      </c>
      <c r="I342" s="129">
        <f t="shared" si="19"/>
        <v>92.4</v>
      </c>
      <c r="K342" s="10"/>
    </row>
    <row r="343" spans="1:11" ht="28.5" x14ac:dyDescent="0.25">
      <c r="A343" s="77">
        <v>173</v>
      </c>
      <c r="B343" s="112" t="s">
        <v>462</v>
      </c>
      <c r="C343" s="12" t="s">
        <v>19</v>
      </c>
      <c r="D343" s="81" t="s">
        <v>173</v>
      </c>
      <c r="E343" s="6">
        <v>15</v>
      </c>
      <c r="F343" s="6">
        <v>2.2599999999999998</v>
      </c>
      <c r="G343" s="133">
        <f t="shared" si="20"/>
        <v>33.9</v>
      </c>
      <c r="H343" s="128">
        <f t="shared" si="18"/>
        <v>40.68</v>
      </c>
      <c r="I343" s="129">
        <f t="shared" si="19"/>
        <v>40.68</v>
      </c>
      <c r="K343" s="10"/>
    </row>
    <row r="344" spans="1:11" x14ac:dyDescent="0.25">
      <c r="A344" s="77">
        <v>174</v>
      </c>
      <c r="B344" s="112" t="s">
        <v>463</v>
      </c>
      <c r="C344" s="12" t="s">
        <v>19</v>
      </c>
      <c r="D344" s="81" t="s">
        <v>173</v>
      </c>
      <c r="E344" s="6">
        <v>15</v>
      </c>
      <c r="F344" s="6">
        <v>16.61</v>
      </c>
      <c r="G344" s="133">
        <f t="shared" si="10"/>
        <v>249.15</v>
      </c>
      <c r="H344" s="128">
        <f t="shared" si="11"/>
        <v>298.98</v>
      </c>
      <c r="I344" s="129">
        <f t="shared" si="19"/>
        <v>298.98</v>
      </c>
      <c r="K344" s="10"/>
    </row>
    <row r="345" spans="1:11" ht="28.5" x14ac:dyDescent="0.25">
      <c r="A345" s="77">
        <v>175</v>
      </c>
      <c r="B345" s="112" t="s">
        <v>464</v>
      </c>
      <c r="C345" s="12" t="s">
        <v>19</v>
      </c>
      <c r="D345" s="81" t="s">
        <v>173</v>
      </c>
      <c r="E345" s="6">
        <v>48</v>
      </c>
      <c r="F345" s="6">
        <v>0.63</v>
      </c>
      <c r="G345" s="133">
        <f t="shared" si="10"/>
        <v>30.24</v>
      </c>
      <c r="H345" s="128">
        <f t="shared" si="11"/>
        <v>36.29</v>
      </c>
      <c r="I345" s="129">
        <f t="shared" si="19"/>
        <v>36.29</v>
      </c>
      <c r="K345" s="10"/>
    </row>
    <row r="346" spans="1:11" x14ac:dyDescent="0.25">
      <c r="A346" s="77">
        <v>176</v>
      </c>
      <c r="B346" s="112" t="s">
        <v>465</v>
      </c>
      <c r="C346" s="12" t="s">
        <v>19</v>
      </c>
      <c r="D346" s="81" t="s">
        <v>173</v>
      </c>
      <c r="E346" s="6">
        <v>20</v>
      </c>
      <c r="F346" s="6">
        <v>0.78</v>
      </c>
      <c r="G346" s="133">
        <f t="shared" si="10"/>
        <v>15.6</v>
      </c>
      <c r="H346" s="128">
        <f t="shared" si="11"/>
        <v>18.72</v>
      </c>
      <c r="I346" s="129">
        <f t="shared" si="19"/>
        <v>18.72</v>
      </c>
      <c r="K346" s="10"/>
    </row>
    <row r="347" spans="1:11" x14ac:dyDescent="0.25">
      <c r="A347" s="77">
        <v>177</v>
      </c>
      <c r="B347" s="112" t="s">
        <v>466</v>
      </c>
      <c r="C347" s="12" t="s">
        <v>19</v>
      </c>
      <c r="D347" s="81" t="s">
        <v>173</v>
      </c>
      <c r="E347" s="6">
        <v>48</v>
      </c>
      <c r="F347" s="6">
        <v>0.39</v>
      </c>
      <c r="G347" s="133">
        <f t="shared" si="10"/>
        <v>18.72</v>
      </c>
      <c r="H347" s="128">
        <f t="shared" si="11"/>
        <v>22.46</v>
      </c>
      <c r="I347" s="129">
        <f t="shared" si="19"/>
        <v>22.46</v>
      </c>
      <c r="K347" s="10"/>
    </row>
    <row r="348" spans="1:11" ht="28.5" x14ac:dyDescent="0.25">
      <c r="A348" s="77">
        <v>178</v>
      </c>
      <c r="B348" s="112" t="s">
        <v>467</v>
      </c>
      <c r="C348" s="12" t="s">
        <v>19</v>
      </c>
      <c r="D348" s="81" t="s">
        <v>173</v>
      </c>
      <c r="E348" s="6">
        <v>20</v>
      </c>
      <c r="F348" s="6">
        <v>1.7</v>
      </c>
      <c r="G348" s="133">
        <f t="shared" si="10"/>
        <v>34</v>
      </c>
      <c r="H348" s="128">
        <f t="shared" si="11"/>
        <v>40.799999999999997</v>
      </c>
      <c r="I348" s="129">
        <f t="shared" si="19"/>
        <v>40.799999999999997</v>
      </c>
      <c r="K348" s="10"/>
    </row>
    <row r="349" spans="1:11" x14ac:dyDescent="0.25">
      <c r="A349" s="77">
        <v>179</v>
      </c>
      <c r="B349" s="112" t="s">
        <v>468</v>
      </c>
      <c r="C349" s="12" t="s">
        <v>19</v>
      </c>
      <c r="D349" s="81" t="s">
        <v>242</v>
      </c>
      <c r="E349" s="6">
        <v>100</v>
      </c>
      <c r="F349" s="6">
        <v>15.53</v>
      </c>
      <c r="G349" s="133">
        <f t="shared" si="10"/>
        <v>1553</v>
      </c>
      <c r="H349" s="128">
        <f t="shared" si="11"/>
        <v>1863.6</v>
      </c>
      <c r="I349" s="129">
        <f t="shared" si="19"/>
        <v>1863.6</v>
      </c>
      <c r="K349" s="10"/>
    </row>
    <row r="350" spans="1:11" x14ac:dyDescent="0.25">
      <c r="A350" s="77">
        <v>180</v>
      </c>
      <c r="B350" s="112" t="s">
        <v>469</v>
      </c>
      <c r="C350" s="12" t="s">
        <v>19</v>
      </c>
      <c r="D350" s="81" t="s">
        <v>242</v>
      </c>
      <c r="E350" s="6">
        <v>25</v>
      </c>
      <c r="F350" s="6">
        <v>15.53</v>
      </c>
      <c r="G350" s="133">
        <f t="shared" si="10"/>
        <v>388.25</v>
      </c>
      <c r="H350" s="128">
        <f t="shared" si="11"/>
        <v>465.9</v>
      </c>
      <c r="I350" s="129">
        <f t="shared" si="19"/>
        <v>465.9</v>
      </c>
      <c r="K350" s="10"/>
    </row>
    <row r="351" spans="1:11" ht="28.5" x14ac:dyDescent="0.25">
      <c r="A351" s="77">
        <v>181</v>
      </c>
      <c r="B351" s="112" t="s">
        <v>470</v>
      </c>
      <c r="C351" s="12" t="s">
        <v>19</v>
      </c>
      <c r="D351" s="81" t="s">
        <v>242</v>
      </c>
      <c r="E351" s="6">
        <v>50</v>
      </c>
      <c r="F351" s="6">
        <v>15.53</v>
      </c>
      <c r="G351" s="133">
        <f t="shared" si="10"/>
        <v>776.5</v>
      </c>
      <c r="H351" s="128">
        <f t="shared" si="11"/>
        <v>931.8</v>
      </c>
      <c r="I351" s="129">
        <f t="shared" si="19"/>
        <v>931.8</v>
      </c>
      <c r="K351" s="10"/>
    </row>
    <row r="352" spans="1:11" ht="28.5" x14ac:dyDescent="0.25">
      <c r="A352" s="77">
        <v>182</v>
      </c>
      <c r="B352" s="112" t="s">
        <v>471</v>
      </c>
      <c r="C352" s="12" t="s">
        <v>19</v>
      </c>
      <c r="D352" s="81" t="s">
        <v>242</v>
      </c>
      <c r="E352" s="6">
        <v>50</v>
      </c>
      <c r="F352" s="6">
        <v>15.53</v>
      </c>
      <c r="G352" s="133">
        <f t="shared" si="10"/>
        <v>776.5</v>
      </c>
      <c r="H352" s="128">
        <f t="shared" si="11"/>
        <v>931.8</v>
      </c>
      <c r="I352" s="129">
        <f t="shared" si="19"/>
        <v>931.8</v>
      </c>
      <c r="K352" s="10"/>
    </row>
    <row r="353" spans="1:11" ht="28.5" x14ac:dyDescent="0.25">
      <c r="A353" s="77">
        <v>183</v>
      </c>
      <c r="B353" s="112" t="s">
        <v>472</v>
      </c>
      <c r="C353" s="12" t="s">
        <v>19</v>
      </c>
      <c r="D353" s="81" t="s">
        <v>242</v>
      </c>
      <c r="E353" s="6">
        <v>32</v>
      </c>
      <c r="F353" s="6">
        <v>15.53</v>
      </c>
      <c r="G353" s="133">
        <f t="shared" si="10"/>
        <v>496.96</v>
      </c>
      <c r="H353" s="128">
        <f t="shared" si="11"/>
        <v>596.35</v>
      </c>
      <c r="I353" s="129">
        <f t="shared" si="19"/>
        <v>596.35</v>
      </c>
      <c r="K353" s="10"/>
    </row>
    <row r="354" spans="1:11" x14ac:dyDescent="0.25">
      <c r="A354" s="77">
        <v>184</v>
      </c>
      <c r="B354" s="112" t="s">
        <v>475</v>
      </c>
      <c r="C354" s="12" t="s">
        <v>19</v>
      </c>
      <c r="D354" s="81" t="s">
        <v>222</v>
      </c>
      <c r="E354" s="6">
        <v>2</v>
      </c>
      <c r="F354" s="6">
        <v>4.8600000000000003</v>
      </c>
      <c r="G354" s="133">
        <f t="shared" si="10"/>
        <v>9.7200000000000006</v>
      </c>
      <c r="H354" s="128">
        <f t="shared" si="11"/>
        <v>11.66</v>
      </c>
      <c r="I354" s="129">
        <f t="shared" si="19"/>
        <v>11.66</v>
      </c>
      <c r="K354" s="10"/>
    </row>
    <row r="355" spans="1:11" x14ac:dyDescent="0.25">
      <c r="A355" s="77">
        <v>185</v>
      </c>
      <c r="B355" s="112" t="s">
        <v>476</v>
      </c>
      <c r="C355" s="12" t="s">
        <v>19</v>
      </c>
      <c r="D355" s="81" t="s">
        <v>222</v>
      </c>
      <c r="E355" s="6">
        <v>1</v>
      </c>
      <c r="F355" s="6">
        <v>9.36</v>
      </c>
      <c r="G355" s="133">
        <f t="shared" si="10"/>
        <v>9.36</v>
      </c>
      <c r="H355" s="128">
        <f t="shared" si="11"/>
        <v>11.23</v>
      </c>
      <c r="I355" s="129">
        <f t="shared" si="19"/>
        <v>11.23</v>
      </c>
      <c r="K355" s="10"/>
    </row>
    <row r="356" spans="1:11" x14ac:dyDescent="0.25">
      <c r="A356" s="77">
        <v>186</v>
      </c>
      <c r="B356" s="112" t="s">
        <v>477</v>
      </c>
      <c r="C356" s="12" t="s">
        <v>19</v>
      </c>
      <c r="D356" s="81" t="s">
        <v>222</v>
      </c>
      <c r="E356" s="6">
        <v>1</v>
      </c>
      <c r="F356" s="6">
        <v>150</v>
      </c>
      <c r="G356" s="133">
        <f t="shared" si="10"/>
        <v>150</v>
      </c>
      <c r="H356" s="128">
        <f t="shared" si="11"/>
        <v>180</v>
      </c>
      <c r="I356" s="129">
        <f t="shared" si="19"/>
        <v>180</v>
      </c>
      <c r="K356" s="10"/>
    </row>
    <row r="357" spans="1:11" x14ac:dyDescent="0.25">
      <c r="A357" s="77">
        <v>187</v>
      </c>
      <c r="B357" s="112" t="s">
        <v>478</v>
      </c>
      <c r="C357" s="12" t="s">
        <v>19</v>
      </c>
      <c r="D357" s="81" t="s">
        <v>222</v>
      </c>
      <c r="E357" s="6">
        <v>1</v>
      </c>
      <c r="F357" s="6">
        <v>1487.38</v>
      </c>
      <c r="G357" s="133">
        <f t="shared" si="10"/>
        <v>1487.38</v>
      </c>
      <c r="H357" s="128">
        <f t="shared" si="11"/>
        <v>1784.86</v>
      </c>
      <c r="I357" s="129">
        <f t="shared" si="19"/>
        <v>1784.86</v>
      </c>
      <c r="K357" s="10"/>
    </row>
    <row r="358" spans="1:11" x14ac:dyDescent="0.25">
      <c r="A358" s="77">
        <v>188</v>
      </c>
      <c r="B358" s="112" t="s">
        <v>479</v>
      </c>
      <c r="C358" s="12" t="s">
        <v>19</v>
      </c>
      <c r="D358" s="81" t="s">
        <v>222</v>
      </c>
      <c r="E358" s="6">
        <v>1</v>
      </c>
      <c r="F358" s="6">
        <v>944.24</v>
      </c>
      <c r="G358" s="133">
        <f t="shared" si="10"/>
        <v>944.24</v>
      </c>
      <c r="H358" s="128">
        <f t="shared" si="11"/>
        <v>1133.0899999999999</v>
      </c>
      <c r="I358" s="129">
        <f t="shared" si="19"/>
        <v>1133.0899999999999</v>
      </c>
      <c r="K358" s="10"/>
    </row>
    <row r="359" spans="1:11" x14ac:dyDescent="0.25">
      <c r="A359" s="77">
        <v>189</v>
      </c>
      <c r="B359" s="112" t="s">
        <v>480</v>
      </c>
      <c r="C359" s="12" t="s">
        <v>19</v>
      </c>
      <c r="D359" s="81" t="s">
        <v>222</v>
      </c>
      <c r="E359" s="6">
        <v>1</v>
      </c>
      <c r="F359" s="6">
        <v>330.57</v>
      </c>
      <c r="G359" s="133">
        <f t="shared" si="10"/>
        <v>330.57</v>
      </c>
      <c r="H359" s="128">
        <f t="shared" si="11"/>
        <v>396.68</v>
      </c>
      <c r="I359" s="129">
        <f t="shared" si="19"/>
        <v>396.68</v>
      </c>
      <c r="K359" s="10"/>
    </row>
    <row r="360" spans="1:11" x14ac:dyDescent="0.25">
      <c r="A360" s="77">
        <v>190</v>
      </c>
      <c r="B360" s="112" t="s">
        <v>153</v>
      </c>
      <c r="C360" s="12"/>
      <c r="D360" s="81"/>
      <c r="E360" s="6"/>
      <c r="F360" s="6"/>
      <c r="G360" s="133">
        <f t="shared" si="10"/>
        <v>0</v>
      </c>
      <c r="H360" s="128">
        <f t="shared" si="11"/>
        <v>0</v>
      </c>
      <c r="I360" s="129">
        <f t="shared" si="19"/>
        <v>0</v>
      </c>
      <c r="K360" s="10"/>
    </row>
    <row r="361" spans="1:11" ht="28.5" x14ac:dyDescent="0.25">
      <c r="A361" s="77">
        <v>191</v>
      </c>
      <c r="B361" s="112" t="s">
        <v>482</v>
      </c>
      <c r="C361" s="12" t="s">
        <v>19</v>
      </c>
      <c r="D361" s="81" t="s">
        <v>173</v>
      </c>
      <c r="E361" s="6">
        <v>80</v>
      </c>
      <c r="F361" s="6">
        <v>0.85</v>
      </c>
      <c r="G361" s="133">
        <f t="shared" si="10"/>
        <v>68</v>
      </c>
      <c r="H361" s="128">
        <f t="shared" si="11"/>
        <v>81.599999999999994</v>
      </c>
      <c r="I361" s="129">
        <f t="shared" si="19"/>
        <v>81.599999999999994</v>
      </c>
      <c r="K361" s="10"/>
    </row>
    <row r="362" spans="1:11" ht="28.5" x14ac:dyDescent="0.25">
      <c r="A362" s="77">
        <v>192</v>
      </c>
      <c r="B362" s="112" t="s">
        <v>483</v>
      </c>
      <c r="C362" s="12" t="s">
        <v>19</v>
      </c>
      <c r="D362" s="81" t="s">
        <v>173</v>
      </c>
      <c r="E362" s="6">
        <v>80</v>
      </c>
      <c r="F362" s="6">
        <v>2.11</v>
      </c>
      <c r="G362" s="133">
        <f t="shared" si="10"/>
        <v>168.8</v>
      </c>
      <c r="H362" s="128">
        <f t="shared" si="11"/>
        <v>202.56</v>
      </c>
      <c r="I362" s="129">
        <f t="shared" si="19"/>
        <v>202.56</v>
      </c>
      <c r="K362" s="10"/>
    </row>
    <row r="363" spans="1:11" ht="28.5" x14ac:dyDescent="0.25">
      <c r="A363" s="77">
        <v>193</v>
      </c>
      <c r="B363" s="112" t="s">
        <v>484</v>
      </c>
      <c r="C363" s="12" t="s">
        <v>19</v>
      </c>
      <c r="D363" s="81" t="s">
        <v>222</v>
      </c>
      <c r="E363" s="6">
        <v>10</v>
      </c>
      <c r="F363" s="6">
        <v>3.1</v>
      </c>
      <c r="G363" s="133">
        <f t="shared" si="10"/>
        <v>31</v>
      </c>
      <c r="H363" s="128">
        <f t="shared" si="11"/>
        <v>37.200000000000003</v>
      </c>
      <c r="I363" s="129">
        <f t="shared" si="19"/>
        <v>37.200000000000003</v>
      </c>
      <c r="K363" s="10"/>
    </row>
    <row r="364" spans="1:11" ht="28.5" x14ac:dyDescent="0.25">
      <c r="A364" s="77">
        <v>194</v>
      </c>
      <c r="B364" s="112" t="s">
        <v>485</v>
      </c>
      <c r="C364" s="12" t="s">
        <v>19</v>
      </c>
      <c r="D364" s="81" t="s">
        <v>173</v>
      </c>
      <c r="E364" s="6">
        <v>252</v>
      </c>
      <c r="F364" s="6">
        <v>6.66</v>
      </c>
      <c r="G364" s="133">
        <f t="shared" si="10"/>
        <v>1678.32</v>
      </c>
      <c r="H364" s="128">
        <f t="shared" si="11"/>
        <v>2013.98</v>
      </c>
      <c r="I364" s="129">
        <f t="shared" si="19"/>
        <v>2013.98</v>
      </c>
      <c r="K364" s="10"/>
    </row>
    <row r="365" spans="1:11" x14ac:dyDescent="0.25">
      <c r="A365" s="77">
        <v>195</v>
      </c>
      <c r="B365" s="112" t="s">
        <v>486</v>
      </c>
      <c r="C365" s="12" t="s">
        <v>19</v>
      </c>
      <c r="D365" s="81" t="s">
        <v>240</v>
      </c>
      <c r="E365" s="6">
        <v>90</v>
      </c>
      <c r="F365" s="6">
        <v>6.88</v>
      </c>
      <c r="G365" s="133">
        <f t="shared" si="10"/>
        <v>619.20000000000005</v>
      </c>
      <c r="H365" s="128">
        <f t="shared" si="11"/>
        <v>743.04</v>
      </c>
      <c r="I365" s="129">
        <f t="shared" si="19"/>
        <v>743.04</v>
      </c>
      <c r="K365" s="10"/>
    </row>
    <row r="366" spans="1:11" x14ac:dyDescent="0.25">
      <c r="A366" s="77">
        <v>196</v>
      </c>
      <c r="B366" s="112" t="s">
        <v>486</v>
      </c>
      <c r="C366" s="12" t="s">
        <v>19</v>
      </c>
      <c r="D366" s="81" t="s">
        <v>240</v>
      </c>
      <c r="E366" s="6">
        <v>20</v>
      </c>
      <c r="F366" s="6">
        <v>7.13</v>
      </c>
      <c r="G366" s="133">
        <f t="shared" si="10"/>
        <v>142.6</v>
      </c>
      <c r="H366" s="128">
        <f t="shared" si="11"/>
        <v>171.12</v>
      </c>
      <c r="I366" s="129">
        <f t="shared" ref="I366:I397" si="21">ROUND((G366*20/100+G366)*(1-($C$10)),2)</f>
        <v>171.12</v>
      </c>
      <c r="K366" s="10"/>
    </row>
    <row r="367" spans="1:11" ht="28.5" x14ac:dyDescent="0.25">
      <c r="A367" s="77">
        <v>197</v>
      </c>
      <c r="B367" s="112" t="s">
        <v>487</v>
      </c>
      <c r="C367" s="12" t="s">
        <v>19</v>
      </c>
      <c r="D367" s="81" t="s">
        <v>222</v>
      </c>
      <c r="E367" s="6">
        <v>4</v>
      </c>
      <c r="F367" s="6">
        <v>12.74</v>
      </c>
      <c r="G367" s="133">
        <f t="shared" si="10"/>
        <v>50.96</v>
      </c>
      <c r="H367" s="128">
        <f t="shared" si="11"/>
        <v>61.15</v>
      </c>
      <c r="I367" s="129">
        <f t="shared" si="21"/>
        <v>61.15</v>
      </c>
      <c r="K367" s="10"/>
    </row>
    <row r="368" spans="1:11" ht="28.5" x14ac:dyDescent="0.25">
      <c r="A368" s="77">
        <v>198</v>
      </c>
      <c r="B368" s="112" t="s">
        <v>488</v>
      </c>
      <c r="C368" s="12" t="s">
        <v>19</v>
      </c>
      <c r="D368" s="81" t="s">
        <v>222</v>
      </c>
      <c r="E368" s="6">
        <v>4</v>
      </c>
      <c r="F368" s="6">
        <v>26.45</v>
      </c>
      <c r="G368" s="133">
        <f t="shared" si="10"/>
        <v>105.8</v>
      </c>
      <c r="H368" s="128">
        <f t="shared" si="11"/>
        <v>126.96</v>
      </c>
      <c r="I368" s="129">
        <f t="shared" si="21"/>
        <v>126.96</v>
      </c>
      <c r="K368" s="10"/>
    </row>
    <row r="369" spans="1:11" ht="28.5" x14ac:dyDescent="0.25">
      <c r="A369" s="77">
        <v>199</v>
      </c>
      <c r="B369" s="112" t="s">
        <v>489</v>
      </c>
      <c r="C369" s="12" t="s">
        <v>19</v>
      </c>
      <c r="D369" s="81" t="s">
        <v>222</v>
      </c>
      <c r="E369" s="6">
        <v>2</v>
      </c>
      <c r="F369" s="6">
        <v>7.75</v>
      </c>
      <c r="G369" s="133">
        <f t="shared" si="10"/>
        <v>15.5</v>
      </c>
      <c r="H369" s="128">
        <f t="shared" si="11"/>
        <v>18.600000000000001</v>
      </c>
      <c r="I369" s="129">
        <f t="shared" si="21"/>
        <v>18.600000000000001</v>
      </c>
      <c r="K369" s="10"/>
    </row>
    <row r="370" spans="1:11" ht="28.5" x14ac:dyDescent="0.25">
      <c r="A370" s="77">
        <v>200</v>
      </c>
      <c r="B370" s="112" t="s">
        <v>490</v>
      </c>
      <c r="C370" s="12" t="s">
        <v>19</v>
      </c>
      <c r="D370" s="81" t="s">
        <v>222</v>
      </c>
      <c r="E370" s="6">
        <v>3</v>
      </c>
      <c r="F370" s="6">
        <v>10.6</v>
      </c>
      <c r="G370" s="133">
        <f t="shared" si="10"/>
        <v>31.8</v>
      </c>
      <c r="H370" s="128">
        <f t="shared" si="11"/>
        <v>38.159999999999997</v>
      </c>
      <c r="I370" s="129">
        <f t="shared" si="21"/>
        <v>38.159999999999997</v>
      </c>
      <c r="K370" s="10"/>
    </row>
    <row r="371" spans="1:11" ht="28.5" x14ac:dyDescent="0.25">
      <c r="A371" s="77">
        <v>201</v>
      </c>
      <c r="B371" s="112" t="s">
        <v>491</v>
      </c>
      <c r="C371" s="12" t="s">
        <v>19</v>
      </c>
      <c r="D371" s="81" t="s">
        <v>222</v>
      </c>
      <c r="E371" s="6">
        <v>3</v>
      </c>
      <c r="F371" s="6">
        <v>16</v>
      </c>
      <c r="G371" s="133">
        <f t="shared" si="10"/>
        <v>48</v>
      </c>
      <c r="H371" s="128">
        <f t="shared" si="11"/>
        <v>57.6</v>
      </c>
      <c r="I371" s="129">
        <f t="shared" si="21"/>
        <v>57.6</v>
      </c>
      <c r="K371" s="10"/>
    </row>
    <row r="372" spans="1:11" ht="28.5" x14ac:dyDescent="0.25">
      <c r="A372" s="77">
        <v>202</v>
      </c>
      <c r="B372" s="112" t="s">
        <v>492</v>
      </c>
      <c r="C372" s="12" t="s">
        <v>19</v>
      </c>
      <c r="D372" s="81" t="s">
        <v>222</v>
      </c>
      <c r="E372" s="6">
        <v>3</v>
      </c>
      <c r="F372" s="6">
        <v>1.85</v>
      </c>
      <c r="G372" s="133">
        <f t="shared" si="10"/>
        <v>5.55</v>
      </c>
      <c r="H372" s="128">
        <f t="shared" si="11"/>
        <v>6.66</v>
      </c>
      <c r="I372" s="129">
        <f t="shared" si="21"/>
        <v>6.66</v>
      </c>
      <c r="K372" s="10"/>
    </row>
    <row r="373" spans="1:11" ht="28.5" x14ac:dyDescent="0.25">
      <c r="A373" s="77">
        <v>203</v>
      </c>
      <c r="B373" s="112" t="s">
        <v>493</v>
      </c>
      <c r="C373" s="12" t="s">
        <v>19</v>
      </c>
      <c r="D373" s="81" t="s">
        <v>222</v>
      </c>
      <c r="E373" s="6">
        <v>68</v>
      </c>
      <c r="F373" s="6">
        <v>3.38</v>
      </c>
      <c r="G373" s="133">
        <f t="shared" si="10"/>
        <v>229.84</v>
      </c>
      <c r="H373" s="128">
        <f t="shared" si="11"/>
        <v>275.81</v>
      </c>
      <c r="I373" s="129">
        <f t="shared" si="21"/>
        <v>275.81</v>
      </c>
      <c r="K373" s="10"/>
    </row>
    <row r="374" spans="1:11" ht="28.5" x14ac:dyDescent="0.25">
      <c r="A374" s="77">
        <v>204</v>
      </c>
      <c r="B374" s="112" t="s">
        <v>494</v>
      </c>
      <c r="C374" s="12" t="s">
        <v>19</v>
      </c>
      <c r="D374" s="81" t="s">
        <v>222</v>
      </c>
      <c r="E374" s="6">
        <v>3</v>
      </c>
      <c r="F374" s="6">
        <v>2.5</v>
      </c>
      <c r="G374" s="133">
        <f t="shared" si="10"/>
        <v>7.5</v>
      </c>
      <c r="H374" s="128">
        <f t="shared" si="11"/>
        <v>9</v>
      </c>
      <c r="I374" s="129">
        <f t="shared" si="21"/>
        <v>9</v>
      </c>
      <c r="K374" s="10"/>
    </row>
    <row r="375" spans="1:11" ht="28.5" x14ac:dyDescent="0.25">
      <c r="A375" s="77">
        <v>205</v>
      </c>
      <c r="B375" s="112" t="s">
        <v>495</v>
      </c>
      <c r="C375" s="12" t="s">
        <v>19</v>
      </c>
      <c r="D375" s="81" t="s">
        <v>222</v>
      </c>
      <c r="E375" s="6">
        <v>30</v>
      </c>
      <c r="F375" s="6">
        <v>1.96</v>
      </c>
      <c r="G375" s="133">
        <f t="shared" si="10"/>
        <v>58.8</v>
      </c>
      <c r="H375" s="128">
        <f t="shared" si="11"/>
        <v>70.56</v>
      </c>
      <c r="I375" s="129">
        <f t="shared" si="21"/>
        <v>70.56</v>
      </c>
      <c r="K375" s="10"/>
    </row>
    <row r="376" spans="1:11" ht="28.5" x14ac:dyDescent="0.25">
      <c r="A376" s="77">
        <v>206</v>
      </c>
      <c r="B376" s="112" t="s">
        <v>496</v>
      </c>
      <c r="C376" s="12" t="s">
        <v>19</v>
      </c>
      <c r="D376" s="81" t="s">
        <v>222</v>
      </c>
      <c r="E376" s="6">
        <v>75</v>
      </c>
      <c r="F376" s="6">
        <v>0.93</v>
      </c>
      <c r="G376" s="133">
        <f t="shared" si="10"/>
        <v>69.75</v>
      </c>
      <c r="H376" s="128">
        <f t="shared" si="11"/>
        <v>83.7</v>
      </c>
      <c r="I376" s="129">
        <f t="shared" si="21"/>
        <v>83.7</v>
      </c>
      <c r="K376" s="10"/>
    </row>
    <row r="377" spans="1:11" ht="28.5" x14ac:dyDescent="0.25">
      <c r="A377" s="77">
        <v>207</v>
      </c>
      <c r="B377" s="112" t="s">
        <v>497</v>
      </c>
      <c r="C377" s="12" t="s">
        <v>19</v>
      </c>
      <c r="D377" s="81" t="s">
        <v>222</v>
      </c>
      <c r="E377" s="6">
        <v>4</v>
      </c>
      <c r="F377" s="6">
        <v>1.53</v>
      </c>
      <c r="G377" s="133">
        <f t="shared" si="10"/>
        <v>6.12</v>
      </c>
      <c r="H377" s="128">
        <f t="shared" si="11"/>
        <v>7.34</v>
      </c>
      <c r="I377" s="129">
        <f t="shared" si="21"/>
        <v>7.34</v>
      </c>
      <c r="K377" s="10"/>
    </row>
    <row r="378" spans="1:11" x14ac:dyDescent="0.25">
      <c r="A378" s="77">
        <v>208</v>
      </c>
      <c r="B378" s="112" t="s">
        <v>498</v>
      </c>
      <c r="C378" s="12" t="s">
        <v>19</v>
      </c>
      <c r="D378" s="81" t="s">
        <v>222</v>
      </c>
      <c r="E378" s="6">
        <v>4</v>
      </c>
      <c r="F378" s="6">
        <v>0.93</v>
      </c>
      <c r="G378" s="133">
        <f t="shared" si="10"/>
        <v>3.72</v>
      </c>
      <c r="H378" s="128">
        <f t="shared" si="11"/>
        <v>4.46</v>
      </c>
      <c r="I378" s="129">
        <f t="shared" si="21"/>
        <v>4.46</v>
      </c>
      <c r="K378" s="10"/>
    </row>
    <row r="379" spans="1:11" ht="28.5" x14ac:dyDescent="0.25">
      <c r="A379" s="77">
        <v>209</v>
      </c>
      <c r="B379" s="112" t="s">
        <v>499</v>
      </c>
      <c r="C379" s="12" t="s">
        <v>19</v>
      </c>
      <c r="D379" s="81" t="s">
        <v>222</v>
      </c>
      <c r="E379" s="6">
        <v>42</v>
      </c>
      <c r="F379" s="6">
        <v>0.57999999999999996</v>
      </c>
      <c r="G379" s="133">
        <f t="shared" si="10"/>
        <v>24.36</v>
      </c>
      <c r="H379" s="128">
        <f t="shared" si="11"/>
        <v>29.23</v>
      </c>
      <c r="I379" s="129">
        <f t="shared" si="21"/>
        <v>29.23</v>
      </c>
      <c r="K379" s="10"/>
    </row>
    <row r="380" spans="1:11" ht="28.5" x14ac:dyDescent="0.25">
      <c r="A380" s="77">
        <v>210</v>
      </c>
      <c r="B380" s="112" t="s">
        <v>500</v>
      </c>
      <c r="C380" s="12" t="s">
        <v>19</v>
      </c>
      <c r="D380" s="81" t="s">
        <v>222</v>
      </c>
      <c r="E380" s="6">
        <v>6</v>
      </c>
      <c r="F380" s="6">
        <v>0.76</v>
      </c>
      <c r="G380" s="133">
        <f t="shared" si="10"/>
        <v>4.5599999999999996</v>
      </c>
      <c r="H380" s="128">
        <f t="shared" si="11"/>
        <v>5.47</v>
      </c>
      <c r="I380" s="129">
        <f t="shared" si="21"/>
        <v>5.47</v>
      </c>
      <c r="K380" s="10"/>
    </row>
    <row r="381" spans="1:11" ht="28.5" x14ac:dyDescent="0.25">
      <c r="A381" s="77">
        <v>211</v>
      </c>
      <c r="B381" s="112" t="s">
        <v>501</v>
      </c>
      <c r="C381" s="12" t="s">
        <v>19</v>
      </c>
      <c r="D381" s="81" t="s">
        <v>222</v>
      </c>
      <c r="E381" s="6">
        <v>8</v>
      </c>
      <c r="F381" s="6">
        <v>1.25</v>
      </c>
      <c r="G381" s="133">
        <f t="shared" si="10"/>
        <v>10</v>
      </c>
      <c r="H381" s="128">
        <f t="shared" si="11"/>
        <v>12</v>
      </c>
      <c r="I381" s="129">
        <f t="shared" si="21"/>
        <v>12</v>
      </c>
      <c r="K381" s="10"/>
    </row>
    <row r="382" spans="1:11" x14ac:dyDescent="0.25">
      <c r="A382" s="77">
        <v>212</v>
      </c>
      <c r="B382" s="112" t="s">
        <v>502</v>
      </c>
      <c r="C382" s="12" t="s">
        <v>19</v>
      </c>
      <c r="D382" s="81" t="s">
        <v>222</v>
      </c>
      <c r="E382" s="6">
        <v>10</v>
      </c>
      <c r="F382" s="6">
        <v>1.56</v>
      </c>
      <c r="G382" s="133">
        <f t="shared" si="10"/>
        <v>15.6</v>
      </c>
      <c r="H382" s="128">
        <f t="shared" si="11"/>
        <v>18.72</v>
      </c>
      <c r="I382" s="129">
        <f t="shared" si="21"/>
        <v>18.72</v>
      </c>
      <c r="K382" s="10"/>
    </row>
    <row r="383" spans="1:11" ht="28.5" x14ac:dyDescent="0.25">
      <c r="A383" s="77">
        <v>213</v>
      </c>
      <c r="B383" s="112" t="s">
        <v>503</v>
      </c>
      <c r="C383" s="12" t="s">
        <v>19</v>
      </c>
      <c r="D383" s="81" t="s">
        <v>222</v>
      </c>
      <c r="E383" s="6">
        <v>20</v>
      </c>
      <c r="F383" s="6">
        <v>0.93</v>
      </c>
      <c r="G383" s="133">
        <f t="shared" si="10"/>
        <v>18.600000000000001</v>
      </c>
      <c r="H383" s="128">
        <f t="shared" si="11"/>
        <v>22.32</v>
      </c>
      <c r="I383" s="129">
        <f t="shared" si="21"/>
        <v>22.32</v>
      </c>
      <c r="K383" s="10"/>
    </row>
    <row r="384" spans="1:11" ht="28.5" x14ac:dyDescent="0.25">
      <c r="A384" s="77">
        <v>214</v>
      </c>
      <c r="B384" s="112" t="s">
        <v>504</v>
      </c>
      <c r="C384" s="12" t="s">
        <v>19</v>
      </c>
      <c r="D384" s="81" t="s">
        <v>222</v>
      </c>
      <c r="E384" s="6">
        <v>26</v>
      </c>
      <c r="F384" s="6">
        <v>4.71</v>
      </c>
      <c r="G384" s="133">
        <f t="shared" si="10"/>
        <v>122.46</v>
      </c>
      <c r="H384" s="128">
        <f t="shared" si="11"/>
        <v>146.94999999999999</v>
      </c>
      <c r="I384" s="129">
        <f t="shared" si="21"/>
        <v>146.94999999999999</v>
      </c>
      <c r="K384" s="10"/>
    </row>
    <row r="385" spans="1:11" x14ac:dyDescent="0.25">
      <c r="A385" s="77">
        <v>215</v>
      </c>
      <c r="B385" s="112" t="s">
        <v>505</v>
      </c>
      <c r="C385" s="12" t="s">
        <v>19</v>
      </c>
      <c r="D385" s="81" t="s">
        <v>222</v>
      </c>
      <c r="E385" s="6">
        <v>14</v>
      </c>
      <c r="F385" s="6">
        <v>2.38</v>
      </c>
      <c r="G385" s="133">
        <f t="shared" si="10"/>
        <v>33.32</v>
      </c>
      <c r="H385" s="128">
        <f t="shared" si="11"/>
        <v>39.979999999999997</v>
      </c>
      <c r="I385" s="129">
        <f t="shared" si="21"/>
        <v>39.979999999999997</v>
      </c>
      <c r="K385" s="10"/>
    </row>
    <row r="386" spans="1:11" ht="28.5" x14ac:dyDescent="0.25">
      <c r="A386" s="77">
        <v>216</v>
      </c>
      <c r="B386" s="112" t="s">
        <v>506</v>
      </c>
      <c r="C386" s="12" t="s">
        <v>19</v>
      </c>
      <c r="D386" s="81" t="s">
        <v>222</v>
      </c>
      <c r="E386" s="6">
        <v>4</v>
      </c>
      <c r="F386" s="6">
        <v>1.88</v>
      </c>
      <c r="G386" s="133">
        <f t="shared" si="10"/>
        <v>7.52</v>
      </c>
      <c r="H386" s="128">
        <f t="shared" si="11"/>
        <v>9.02</v>
      </c>
      <c r="I386" s="129">
        <f t="shared" si="21"/>
        <v>9.02</v>
      </c>
      <c r="K386" s="10"/>
    </row>
    <row r="387" spans="1:11" x14ac:dyDescent="0.25">
      <c r="A387" s="77">
        <v>217</v>
      </c>
      <c r="B387" s="112" t="s">
        <v>507</v>
      </c>
      <c r="C387" s="12" t="s">
        <v>19</v>
      </c>
      <c r="D387" s="81" t="s">
        <v>222</v>
      </c>
      <c r="E387" s="6">
        <v>30</v>
      </c>
      <c r="F387" s="6">
        <v>0.68</v>
      </c>
      <c r="G387" s="133">
        <f t="shared" si="10"/>
        <v>20.399999999999999</v>
      </c>
      <c r="H387" s="128">
        <f t="shared" si="11"/>
        <v>24.48</v>
      </c>
      <c r="I387" s="129">
        <f t="shared" si="21"/>
        <v>24.48</v>
      </c>
      <c r="K387" s="10"/>
    </row>
    <row r="388" spans="1:11" ht="28.5" x14ac:dyDescent="0.25">
      <c r="A388" s="77">
        <v>218</v>
      </c>
      <c r="B388" s="112" t="s">
        <v>508</v>
      </c>
      <c r="C388" s="12" t="s">
        <v>19</v>
      </c>
      <c r="D388" s="81" t="s">
        <v>222</v>
      </c>
      <c r="E388" s="6">
        <v>20</v>
      </c>
      <c r="F388" s="6">
        <v>19.5</v>
      </c>
      <c r="G388" s="133">
        <f t="shared" si="10"/>
        <v>390</v>
      </c>
      <c r="H388" s="128">
        <f t="shared" si="11"/>
        <v>468</v>
      </c>
      <c r="I388" s="129">
        <f t="shared" si="21"/>
        <v>468</v>
      </c>
      <c r="K388" s="10"/>
    </row>
    <row r="389" spans="1:11" x14ac:dyDescent="0.25">
      <c r="A389" s="77">
        <v>219</v>
      </c>
      <c r="B389" s="112" t="s">
        <v>509</v>
      </c>
      <c r="C389" s="12" t="s">
        <v>19</v>
      </c>
      <c r="D389" s="81" t="s">
        <v>222</v>
      </c>
      <c r="E389" s="6">
        <v>20</v>
      </c>
      <c r="F389" s="6">
        <v>19.03</v>
      </c>
      <c r="G389" s="133">
        <f t="shared" si="10"/>
        <v>380.6</v>
      </c>
      <c r="H389" s="128">
        <f t="shared" si="11"/>
        <v>456.72</v>
      </c>
      <c r="I389" s="129">
        <f t="shared" si="21"/>
        <v>456.72</v>
      </c>
      <c r="K389" s="10"/>
    </row>
    <row r="390" spans="1:11" x14ac:dyDescent="0.25">
      <c r="A390" s="77">
        <v>220</v>
      </c>
      <c r="B390" s="112" t="s">
        <v>510</v>
      </c>
      <c r="C390" s="12" t="s">
        <v>19</v>
      </c>
      <c r="D390" s="81" t="s">
        <v>222</v>
      </c>
      <c r="E390" s="6">
        <v>10</v>
      </c>
      <c r="F390" s="6">
        <v>2.41</v>
      </c>
      <c r="G390" s="133">
        <f t="shared" si="10"/>
        <v>24.1</v>
      </c>
      <c r="H390" s="128">
        <f t="shared" si="11"/>
        <v>28.92</v>
      </c>
      <c r="I390" s="129">
        <f t="shared" si="21"/>
        <v>28.92</v>
      </c>
      <c r="K390" s="10"/>
    </row>
    <row r="391" spans="1:11" x14ac:dyDescent="0.25">
      <c r="A391" s="77">
        <v>221</v>
      </c>
      <c r="B391" s="112" t="s">
        <v>511</v>
      </c>
      <c r="C391" s="12" t="s">
        <v>19</v>
      </c>
      <c r="D391" s="81" t="s">
        <v>222</v>
      </c>
      <c r="E391" s="6">
        <v>4</v>
      </c>
      <c r="F391" s="6">
        <v>0.24</v>
      </c>
      <c r="G391" s="133">
        <f t="shared" si="10"/>
        <v>0.96</v>
      </c>
      <c r="H391" s="128">
        <f t="shared" si="11"/>
        <v>1.1499999999999999</v>
      </c>
      <c r="I391" s="129">
        <f t="shared" si="21"/>
        <v>1.1499999999999999</v>
      </c>
      <c r="K391" s="10"/>
    </row>
    <row r="392" spans="1:11" ht="28.5" x14ac:dyDescent="0.25">
      <c r="A392" s="77">
        <v>222</v>
      </c>
      <c r="B392" s="112" t="s">
        <v>512</v>
      </c>
      <c r="C392" s="12" t="s">
        <v>19</v>
      </c>
      <c r="D392" s="81" t="s">
        <v>222</v>
      </c>
      <c r="E392" s="6">
        <v>10</v>
      </c>
      <c r="F392" s="6">
        <v>2.54</v>
      </c>
      <c r="G392" s="133">
        <f t="shared" si="10"/>
        <v>25.4</v>
      </c>
      <c r="H392" s="128">
        <f t="shared" si="11"/>
        <v>30.48</v>
      </c>
      <c r="I392" s="129">
        <f t="shared" si="21"/>
        <v>30.48</v>
      </c>
      <c r="K392" s="10"/>
    </row>
    <row r="393" spans="1:11" ht="28.5" x14ac:dyDescent="0.25">
      <c r="A393" s="77">
        <v>223</v>
      </c>
      <c r="B393" s="112" t="s">
        <v>513</v>
      </c>
      <c r="C393" s="12" t="s">
        <v>19</v>
      </c>
      <c r="D393" s="81" t="s">
        <v>222</v>
      </c>
      <c r="E393" s="6">
        <v>30</v>
      </c>
      <c r="F393" s="6">
        <v>3.81</v>
      </c>
      <c r="G393" s="133">
        <f t="shared" si="10"/>
        <v>114.3</v>
      </c>
      <c r="H393" s="128">
        <f t="shared" si="11"/>
        <v>137.16</v>
      </c>
      <c r="I393" s="129">
        <f t="shared" si="21"/>
        <v>137.16</v>
      </c>
      <c r="K393" s="10"/>
    </row>
    <row r="394" spans="1:11" x14ac:dyDescent="0.25">
      <c r="A394" s="77">
        <v>224</v>
      </c>
      <c r="B394" s="112" t="s">
        <v>514</v>
      </c>
      <c r="C394" s="12" t="s">
        <v>19</v>
      </c>
      <c r="D394" s="81" t="s">
        <v>222</v>
      </c>
      <c r="E394" s="6">
        <v>8</v>
      </c>
      <c r="F394" s="6">
        <v>31.06</v>
      </c>
      <c r="G394" s="133">
        <f t="shared" si="10"/>
        <v>248.48</v>
      </c>
      <c r="H394" s="128">
        <f t="shared" si="11"/>
        <v>298.18</v>
      </c>
      <c r="I394" s="129">
        <f t="shared" si="21"/>
        <v>298.18</v>
      </c>
      <c r="K394" s="10"/>
    </row>
    <row r="395" spans="1:11" x14ac:dyDescent="0.25">
      <c r="A395" s="77">
        <v>225</v>
      </c>
      <c r="B395" s="112" t="s">
        <v>468</v>
      </c>
      <c r="C395" s="12" t="s">
        <v>19</v>
      </c>
      <c r="D395" s="81" t="s">
        <v>242</v>
      </c>
      <c r="E395" s="6">
        <v>32</v>
      </c>
      <c r="F395" s="6">
        <v>15.53</v>
      </c>
      <c r="G395" s="133">
        <f t="shared" si="10"/>
        <v>496.96</v>
      </c>
      <c r="H395" s="128">
        <f t="shared" si="11"/>
        <v>596.35</v>
      </c>
      <c r="I395" s="129">
        <f t="shared" si="21"/>
        <v>596.35</v>
      </c>
      <c r="K395" s="10"/>
    </row>
    <row r="396" spans="1:11" x14ac:dyDescent="0.25">
      <c r="A396" s="77">
        <v>226</v>
      </c>
      <c r="B396" s="112" t="s">
        <v>515</v>
      </c>
      <c r="C396" s="12" t="s">
        <v>19</v>
      </c>
      <c r="D396" s="81" t="s">
        <v>242</v>
      </c>
      <c r="E396" s="6">
        <v>16</v>
      </c>
      <c r="F396" s="6">
        <v>15.53</v>
      </c>
      <c r="G396" s="133">
        <f t="shared" si="10"/>
        <v>248.48</v>
      </c>
      <c r="H396" s="128">
        <f t="shared" si="11"/>
        <v>298.18</v>
      </c>
      <c r="I396" s="129">
        <f t="shared" si="21"/>
        <v>298.18</v>
      </c>
      <c r="K396" s="10"/>
    </row>
    <row r="397" spans="1:11" ht="28.5" x14ac:dyDescent="0.25">
      <c r="A397" s="77">
        <v>227</v>
      </c>
      <c r="B397" s="112" t="s">
        <v>472</v>
      </c>
      <c r="C397" s="12" t="s">
        <v>19</v>
      </c>
      <c r="D397" s="81" t="s">
        <v>242</v>
      </c>
      <c r="E397" s="6">
        <v>16</v>
      </c>
      <c r="F397" s="6">
        <v>15.53</v>
      </c>
      <c r="G397" s="133">
        <f t="shared" si="10"/>
        <v>248.48</v>
      </c>
      <c r="H397" s="128">
        <f t="shared" si="11"/>
        <v>298.18</v>
      </c>
      <c r="I397" s="129">
        <f t="shared" si="21"/>
        <v>298.18</v>
      </c>
      <c r="K397" s="10"/>
    </row>
    <row r="398" spans="1:11" x14ac:dyDescent="0.25">
      <c r="A398" s="77">
        <v>228</v>
      </c>
      <c r="B398" s="112" t="s">
        <v>516</v>
      </c>
      <c r="C398" s="12" t="s">
        <v>19</v>
      </c>
      <c r="D398" s="81" t="s">
        <v>173</v>
      </c>
      <c r="E398" s="6">
        <v>20</v>
      </c>
      <c r="F398" s="6">
        <v>1.83</v>
      </c>
      <c r="G398" s="133">
        <f t="shared" si="10"/>
        <v>36.6</v>
      </c>
      <c r="H398" s="128">
        <f t="shared" si="11"/>
        <v>43.92</v>
      </c>
      <c r="I398" s="129">
        <f t="shared" ref="I398:I429" si="22">ROUND((G398*20/100+G398)*(1-($C$10)),2)</f>
        <v>43.92</v>
      </c>
      <c r="K398" s="10"/>
    </row>
    <row r="399" spans="1:11" x14ac:dyDescent="0.25">
      <c r="A399" s="77">
        <v>229</v>
      </c>
      <c r="B399" s="112" t="s">
        <v>517</v>
      </c>
      <c r="C399" s="12" t="s">
        <v>19</v>
      </c>
      <c r="D399" s="81" t="s">
        <v>173</v>
      </c>
      <c r="E399" s="6">
        <v>20</v>
      </c>
      <c r="F399" s="6">
        <v>0.99</v>
      </c>
      <c r="G399" s="133">
        <f t="shared" si="10"/>
        <v>19.8</v>
      </c>
      <c r="H399" s="128">
        <f t="shared" si="11"/>
        <v>23.76</v>
      </c>
      <c r="I399" s="129">
        <f t="shared" si="22"/>
        <v>23.76</v>
      </c>
      <c r="K399" s="10"/>
    </row>
    <row r="400" spans="1:11" x14ac:dyDescent="0.25">
      <c r="A400" s="77">
        <v>230</v>
      </c>
      <c r="B400" s="112" t="s">
        <v>154</v>
      </c>
      <c r="C400" s="12"/>
      <c r="D400" s="81"/>
      <c r="E400" s="6"/>
      <c r="F400" s="6"/>
      <c r="G400" s="133">
        <f t="shared" si="10"/>
        <v>0</v>
      </c>
      <c r="H400" s="128">
        <f t="shared" si="11"/>
        <v>0</v>
      </c>
      <c r="I400" s="129">
        <f t="shared" si="22"/>
        <v>0</v>
      </c>
      <c r="K400" s="10"/>
    </row>
    <row r="401" spans="1:11" ht="85.5" x14ac:dyDescent="0.25">
      <c r="A401" s="77">
        <v>231</v>
      </c>
      <c r="B401" s="112" t="s">
        <v>518</v>
      </c>
      <c r="C401" s="12" t="s">
        <v>19</v>
      </c>
      <c r="D401" s="81"/>
      <c r="E401" s="6"/>
      <c r="F401" s="6"/>
      <c r="G401" s="133">
        <f t="shared" si="10"/>
        <v>0</v>
      </c>
      <c r="H401" s="128">
        <f t="shared" si="11"/>
        <v>0</v>
      </c>
      <c r="I401" s="129">
        <f t="shared" si="22"/>
        <v>0</v>
      </c>
      <c r="K401" s="10"/>
    </row>
    <row r="402" spans="1:11" ht="85.5" x14ac:dyDescent="0.25">
      <c r="A402" s="77">
        <v>232</v>
      </c>
      <c r="B402" s="112" t="s">
        <v>519</v>
      </c>
      <c r="C402" s="12" t="s">
        <v>19</v>
      </c>
      <c r="D402" s="81" t="s">
        <v>481</v>
      </c>
      <c r="E402" s="6">
        <v>1</v>
      </c>
      <c r="F402" s="6">
        <v>18333</v>
      </c>
      <c r="G402" s="133">
        <f t="shared" si="10"/>
        <v>18333</v>
      </c>
      <c r="H402" s="128">
        <f t="shared" si="11"/>
        <v>21999.599999999999</v>
      </c>
      <c r="I402" s="129">
        <f t="shared" si="22"/>
        <v>21999.599999999999</v>
      </c>
      <c r="K402" s="10"/>
    </row>
    <row r="403" spans="1:11" x14ac:dyDescent="0.25">
      <c r="A403" s="77">
        <v>233</v>
      </c>
      <c r="B403" s="112" t="s">
        <v>520</v>
      </c>
      <c r="C403" s="12" t="s">
        <v>19</v>
      </c>
      <c r="D403" s="81" t="s">
        <v>43</v>
      </c>
      <c r="E403" s="6">
        <v>4</v>
      </c>
      <c r="F403" s="6">
        <v>238</v>
      </c>
      <c r="G403" s="133">
        <f t="shared" si="10"/>
        <v>952</v>
      </c>
      <c r="H403" s="128">
        <f t="shared" si="11"/>
        <v>1142.4000000000001</v>
      </c>
      <c r="I403" s="129">
        <f t="shared" si="22"/>
        <v>1142.4000000000001</v>
      </c>
      <c r="K403" s="10"/>
    </row>
    <row r="404" spans="1:11" ht="28.5" x14ac:dyDescent="0.25">
      <c r="A404" s="77">
        <v>234</v>
      </c>
      <c r="B404" s="112" t="s">
        <v>521</v>
      </c>
      <c r="C404" s="12" t="s">
        <v>19</v>
      </c>
      <c r="D404" s="81" t="s">
        <v>43</v>
      </c>
      <c r="E404" s="6">
        <v>2</v>
      </c>
      <c r="F404" s="6">
        <v>145</v>
      </c>
      <c r="G404" s="133">
        <f t="shared" si="10"/>
        <v>290</v>
      </c>
      <c r="H404" s="128">
        <f t="shared" si="11"/>
        <v>348</v>
      </c>
      <c r="I404" s="129">
        <f t="shared" si="22"/>
        <v>348</v>
      </c>
      <c r="K404" s="10"/>
    </row>
    <row r="405" spans="1:11" ht="42.75" x14ac:dyDescent="0.25">
      <c r="A405" s="77">
        <v>235</v>
      </c>
      <c r="B405" s="112" t="s">
        <v>522</v>
      </c>
      <c r="C405" s="12" t="s">
        <v>19</v>
      </c>
      <c r="D405" s="81" t="s">
        <v>43</v>
      </c>
      <c r="E405" s="6">
        <v>6</v>
      </c>
      <c r="F405" s="6">
        <v>240</v>
      </c>
      <c r="G405" s="133">
        <f t="shared" si="10"/>
        <v>1440</v>
      </c>
      <c r="H405" s="128">
        <f t="shared" si="11"/>
        <v>1728</v>
      </c>
      <c r="I405" s="129">
        <f t="shared" si="22"/>
        <v>1728</v>
      </c>
      <c r="K405" s="10"/>
    </row>
    <row r="406" spans="1:11" x14ac:dyDescent="0.25">
      <c r="A406" s="77">
        <v>236</v>
      </c>
      <c r="B406" s="112" t="s">
        <v>523</v>
      </c>
      <c r="C406" s="12" t="s">
        <v>19</v>
      </c>
      <c r="D406" s="81" t="s">
        <v>43</v>
      </c>
      <c r="E406" s="6">
        <v>1</v>
      </c>
      <c r="F406" s="6">
        <v>239.7</v>
      </c>
      <c r="G406" s="133">
        <f t="shared" si="10"/>
        <v>239.7</v>
      </c>
      <c r="H406" s="128">
        <f t="shared" si="11"/>
        <v>287.64</v>
      </c>
      <c r="I406" s="129">
        <f t="shared" si="22"/>
        <v>287.64</v>
      </c>
      <c r="K406" s="10"/>
    </row>
    <row r="407" spans="1:11" ht="28.5" x14ac:dyDescent="0.25">
      <c r="A407" s="77">
        <v>237</v>
      </c>
      <c r="B407" s="112" t="s">
        <v>524</v>
      </c>
      <c r="C407" s="12" t="s">
        <v>19</v>
      </c>
      <c r="D407" s="81" t="s">
        <v>43</v>
      </c>
      <c r="E407" s="6">
        <v>1</v>
      </c>
      <c r="F407" s="6">
        <v>38</v>
      </c>
      <c r="G407" s="133">
        <f t="shared" si="10"/>
        <v>38</v>
      </c>
      <c r="H407" s="128">
        <f t="shared" si="11"/>
        <v>45.6</v>
      </c>
      <c r="I407" s="129">
        <f t="shared" si="22"/>
        <v>45.6</v>
      </c>
      <c r="K407" s="10"/>
    </row>
    <row r="408" spans="1:11" x14ac:dyDescent="0.25">
      <c r="A408" s="77">
        <v>238</v>
      </c>
      <c r="B408" s="112" t="s">
        <v>525</v>
      </c>
      <c r="C408" s="12" t="s">
        <v>19</v>
      </c>
      <c r="D408" s="81" t="s">
        <v>240</v>
      </c>
      <c r="E408" s="6">
        <v>15</v>
      </c>
      <c r="F408" s="6">
        <v>10</v>
      </c>
      <c r="G408" s="133">
        <f t="shared" si="10"/>
        <v>150</v>
      </c>
      <c r="H408" s="128">
        <f t="shared" si="11"/>
        <v>180</v>
      </c>
      <c r="I408" s="129">
        <f t="shared" si="22"/>
        <v>180</v>
      </c>
      <c r="K408" s="10"/>
    </row>
    <row r="409" spans="1:11" x14ac:dyDescent="0.25">
      <c r="A409" s="77">
        <v>239</v>
      </c>
      <c r="B409" s="112" t="s">
        <v>526</v>
      </c>
      <c r="C409" s="12" t="s">
        <v>19</v>
      </c>
      <c r="D409" s="81" t="s">
        <v>173</v>
      </c>
      <c r="E409" s="6">
        <v>10</v>
      </c>
      <c r="F409" s="6">
        <v>24.8</v>
      </c>
      <c r="G409" s="133">
        <f t="shared" si="10"/>
        <v>248</v>
      </c>
      <c r="H409" s="128">
        <f t="shared" si="11"/>
        <v>297.60000000000002</v>
      </c>
      <c r="I409" s="129">
        <f t="shared" si="22"/>
        <v>297.60000000000002</v>
      </c>
      <c r="K409" s="10"/>
    </row>
    <row r="410" spans="1:11" x14ac:dyDescent="0.25">
      <c r="A410" s="77">
        <v>240</v>
      </c>
      <c r="B410" s="112" t="s">
        <v>527</v>
      </c>
      <c r="C410" s="12" t="s">
        <v>19</v>
      </c>
      <c r="D410" s="81" t="s">
        <v>173</v>
      </c>
      <c r="E410" s="6">
        <v>2</v>
      </c>
      <c r="F410" s="6">
        <v>34.9</v>
      </c>
      <c r="G410" s="133">
        <f t="shared" si="10"/>
        <v>69.8</v>
      </c>
      <c r="H410" s="128">
        <f t="shared" si="11"/>
        <v>83.76</v>
      </c>
      <c r="I410" s="129">
        <f t="shared" si="22"/>
        <v>83.76</v>
      </c>
      <c r="K410" s="10"/>
    </row>
    <row r="411" spans="1:11" x14ac:dyDescent="0.25">
      <c r="A411" s="77">
        <v>241</v>
      </c>
      <c r="B411" s="112" t="s">
        <v>528</v>
      </c>
      <c r="C411" s="12" t="s">
        <v>19</v>
      </c>
      <c r="D411" s="81" t="s">
        <v>173</v>
      </c>
      <c r="E411" s="6">
        <v>24</v>
      </c>
      <c r="F411" s="6">
        <v>37.799999999999997</v>
      </c>
      <c r="G411" s="133">
        <f t="shared" si="10"/>
        <v>907.2</v>
      </c>
      <c r="H411" s="128">
        <f t="shared" si="11"/>
        <v>1088.6400000000001</v>
      </c>
      <c r="I411" s="129">
        <f t="shared" si="22"/>
        <v>1088.6400000000001</v>
      </c>
      <c r="K411" s="10"/>
    </row>
    <row r="412" spans="1:11" ht="28.5" x14ac:dyDescent="0.25">
      <c r="A412" s="77">
        <v>242</v>
      </c>
      <c r="B412" s="112" t="s">
        <v>529</v>
      </c>
      <c r="C412" s="12" t="s">
        <v>19</v>
      </c>
      <c r="D412" s="81" t="s">
        <v>173</v>
      </c>
      <c r="E412" s="6">
        <v>20</v>
      </c>
      <c r="F412" s="6">
        <v>41.16</v>
      </c>
      <c r="G412" s="133">
        <f t="shared" si="10"/>
        <v>823.2</v>
      </c>
      <c r="H412" s="128">
        <f t="shared" si="11"/>
        <v>987.84</v>
      </c>
      <c r="I412" s="129">
        <f t="shared" si="22"/>
        <v>987.84</v>
      </c>
      <c r="K412" s="10"/>
    </row>
    <row r="413" spans="1:11" ht="28.5" x14ac:dyDescent="0.25">
      <c r="A413" s="77">
        <v>243</v>
      </c>
      <c r="B413" s="112" t="s">
        <v>530</v>
      </c>
      <c r="C413" s="12" t="s">
        <v>19</v>
      </c>
      <c r="D413" s="81" t="s">
        <v>173</v>
      </c>
      <c r="E413" s="6">
        <v>13</v>
      </c>
      <c r="F413" s="6">
        <v>75</v>
      </c>
      <c r="G413" s="133">
        <f t="shared" si="10"/>
        <v>975</v>
      </c>
      <c r="H413" s="128">
        <f t="shared" si="11"/>
        <v>1170</v>
      </c>
      <c r="I413" s="129">
        <f t="shared" si="22"/>
        <v>1170</v>
      </c>
      <c r="K413" s="10"/>
    </row>
    <row r="414" spans="1:11" x14ac:dyDescent="0.25">
      <c r="A414" s="77">
        <v>244</v>
      </c>
      <c r="B414" s="112" t="s">
        <v>531</v>
      </c>
      <c r="C414" s="12" t="s">
        <v>19</v>
      </c>
      <c r="D414" s="81" t="s">
        <v>43</v>
      </c>
      <c r="E414" s="6">
        <v>12</v>
      </c>
      <c r="F414" s="6">
        <v>8.8000000000000007</v>
      </c>
      <c r="G414" s="133">
        <f t="shared" si="10"/>
        <v>105.6</v>
      </c>
      <c r="H414" s="128">
        <f t="shared" si="11"/>
        <v>126.72</v>
      </c>
      <c r="I414" s="129">
        <f t="shared" si="22"/>
        <v>126.72</v>
      </c>
      <c r="K414" s="10"/>
    </row>
    <row r="415" spans="1:11" ht="28.5" x14ac:dyDescent="0.25">
      <c r="A415" s="77">
        <v>245</v>
      </c>
      <c r="B415" s="112" t="s">
        <v>532</v>
      </c>
      <c r="C415" s="12" t="s">
        <v>19</v>
      </c>
      <c r="D415" s="81" t="s">
        <v>43</v>
      </c>
      <c r="E415" s="6">
        <v>10</v>
      </c>
      <c r="F415" s="6">
        <v>4.55</v>
      </c>
      <c r="G415" s="133">
        <f t="shared" si="10"/>
        <v>45.5</v>
      </c>
      <c r="H415" s="128">
        <f t="shared" si="11"/>
        <v>54.6</v>
      </c>
      <c r="I415" s="129">
        <f t="shared" si="22"/>
        <v>54.6</v>
      </c>
      <c r="K415" s="10"/>
    </row>
    <row r="416" spans="1:11" ht="42.75" x14ac:dyDescent="0.25">
      <c r="A416" s="77">
        <v>246</v>
      </c>
      <c r="B416" s="112" t="s">
        <v>533</v>
      </c>
      <c r="C416" s="12" t="s">
        <v>19</v>
      </c>
      <c r="D416" s="81" t="s">
        <v>240</v>
      </c>
      <c r="E416" s="6">
        <v>38</v>
      </c>
      <c r="F416" s="6">
        <v>6.66</v>
      </c>
      <c r="G416" s="133">
        <f t="shared" si="10"/>
        <v>253.08</v>
      </c>
      <c r="H416" s="128">
        <f t="shared" si="11"/>
        <v>303.7</v>
      </c>
      <c r="I416" s="129">
        <f t="shared" si="22"/>
        <v>303.7</v>
      </c>
      <c r="K416" s="10"/>
    </row>
    <row r="417" spans="1:11" ht="42.75" x14ac:dyDescent="0.25">
      <c r="A417" s="77">
        <v>247</v>
      </c>
      <c r="B417" s="112" t="s">
        <v>534</v>
      </c>
      <c r="C417" s="12" t="s">
        <v>19</v>
      </c>
      <c r="D417" s="81" t="s">
        <v>171</v>
      </c>
      <c r="E417" s="6">
        <v>5</v>
      </c>
      <c r="F417" s="6">
        <v>2.66</v>
      </c>
      <c r="G417" s="133">
        <f t="shared" si="10"/>
        <v>13.3</v>
      </c>
      <c r="H417" s="128">
        <f t="shared" si="11"/>
        <v>15.96</v>
      </c>
      <c r="I417" s="129">
        <f t="shared" si="22"/>
        <v>15.96</v>
      </c>
      <c r="K417" s="10"/>
    </row>
    <row r="418" spans="1:11" ht="28.5" x14ac:dyDescent="0.25">
      <c r="A418" s="77">
        <v>248</v>
      </c>
      <c r="B418" s="110" t="s">
        <v>535</v>
      </c>
      <c r="C418" s="12" t="s">
        <v>19</v>
      </c>
      <c r="D418" s="81" t="s">
        <v>171</v>
      </c>
      <c r="E418" s="6">
        <v>25</v>
      </c>
      <c r="F418" s="6">
        <v>8.3000000000000007</v>
      </c>
      <c r="G418" s="133">
        <f t="shared" si="10"/>
        <v>207.5</v>
      </c>
      <c r="H418" s="128">
        <f t="shared" si="11"/>
        <v>249</v>
      </c>
      <c r="I418" s="129">
        <f t="shared" si="22"/>
        <v>249</v>
      </c>
      <c r="K418" s="10"/>
    </row>
    <row r="419" spans="1:11" ht="28.5" x14ac:dyDescent="0.25">
      <c r="A419" s="77">
        <v>249</v>
      </c>
      <c r="B419" s="110" t="s">
        <v>536</v>
      </c>
      <c r="C419" s="12" t="s">
        <v>19</v>
      </c>
      <c r="D419" s="81" t="s">
        <v>341</v>
      </c>
      <c r="E419" s="6">
        <v>0.05</v>
      </c>
      <c r="F419" s="6">
        <v>25090.880000000001</v>
      </c>
      <c r="G419" s="133">
        <f t="shared" si="10"/>
        <v>1254.54</v>
      </c>
      <c r="H419" s="128">
        <f t="shared" si="11"/>
        <v>1505.45</v>
      </c>
      <c r="I419" s="129">
        <f t="shared" si="22"/>
        <v>1505.45</v>
      </c>
      <c r="K419" s="10"/>
    </row>
    <row r="420" spans="1:11" x14ac:dyDescent="0.25">
      <c r="A420" s="77">
        <v>250</v>
      </c>
      <c r="B420" s="110" t="s">
        <v>537</v>
      </c>
      <c r="C420" s="12" t="s">
        <v>19</v>
      </c>
      <c r="D420" s="81" t="s">
        <v>341</v>
      </c>
      <c r="E420" s="6">
        <v>1.4999999999999999E-2</v>
      </c>
      <c r="F420" s="6">
        <v>25090.880000000001</v>
      </c>
      <c r="G420" s="133">
        <v>376.36</v>
      </c>
      <c r="H420" s="128">
        <f t="shared" si="11"/>
        <v>451.63</v>
      </c>
      <c r="I420" s="129">
        <f t="shared" si="22"/>
        <v>451.63</v>
      </c>
      <c r="K420" s="10"/>
    </row>
    <row r="421" spans="1:11" x14ac:dyDescent="0.25">
      <c r="A421" s="77">
        <v>251</v>
      </c>
      <c r="B421" s="110" t="s">
        <v>538</v>
      </c>
      <c r="C421" s="12" t="s">
        <v>19</v>
      </c>
      <c r="D421" s="81" t="s">
        <v>481</v>
      </c>
      <c r="E421" s="6">
        <v>1</v>
      </c>
      <c r="F421" s="6">
        <v>2832.94</v>
      </c>
      <c r="G421" s="133">
        <f t="shared" si="10"/>
        <v>2832.94</v>
      </c>
      <c r="H421" s="128">
        <f t="shared" si="11"/>
        <v>3399.53</v>
      </c>
      <c r="I421" s="129">
        <f t="shared" si="22"/>
        <v>3399.53</v>
      </c>
      <c r="K421" s="10"/>
    </row>
    <row r="422" spans="1:11" x14ac:dyDescent="0.25">
      <c r="A422" s="77">
        <v>252</v>
      </c>
      <c r="B422" s="110" t="s">
        <v>155</v>
      </c>
      <c r="C422" s="12"/>
      <c r="D422" s="81"/>
      <c r="E422" s="6"/>
      <c r="F422" s="6"/>
      <c r="G422" s="133">
        <f t="shared" si="10"/>
        <v>0</v>
      </c>
      <c r="H422" s="128">
        <f t="shared" si="11"/>
        <v>0</v>
      </c>
      <c r="I422" s="129">
        <f t="shared" si="22"/>
        <v>0</v>
      </c>
      <c r="K422" s="10"/>
    </row>
    <row r="423" spans="1:11" ht="28.5" x14ac:dyDescent="0.25">
      <c r="A423" s="77">
        <v>253</v>
      </c>
      <c r="B423" s="110" t="s">
        <v>539</v>
      </c>
      <c r="C423" s="12" t="s">
        <v>19</v>
      </c>
      <c r="D423" s="81" t="s">
        <v>547</v>
      </c>
      <c r="E423" s="6">
        <v>7.5</v>
      </c>
      <c r="F423" s="6">
        <v>16.46</v>
      </c>
      <c r="G423" s="133">
        <f t="shared" si="10"/>
        <v>123.45</v>
      </c>
      <c r="H423" s="128">
        <f t="shared" si="11"/>
        <v>148.13999999999999</v>
      </c>
      <c r="I423" s="129">
        <f t="shared" si="22"/>
        <v>148.13999999999999</v>
      </c>
      <c r="K423" s="10"/>
    </row>
    <row r="424" spans="1:11" ht="28.5" x14ac:dyDescent="0.25">
      <c r="A424" s="77">
        <v>254</v>
      </c>
      <c r="B424" s="110" t="s">
        <v>540</v>
      </c>
      <c r="C424" s="12" t="s">
        <v>19</v>
      </c>
      <c r="D424" s="81" t="s">
        <v>547</v>
      </c>
      <c r="E424" s="6">
        <v>2</v>
      </c>
      <c r="F424" s="6">
        <v>26.45</v>
      </c>
      <c r="G424" s="133">
        <f t="shared" si="10"/>
        <v>52.9</v>
      </c>
      <c r="H424" s="128">
        <f t="shared" si="11"/>
        <v>63.48</v>
      </c>
      <c r="I424" s="129">
        <f t="shared" si="22"/>
        <v>63.48</v>
      </c>
      <c r="K424" s="10"/>
    </row>
    <row r="425" spans="1:11" ht="28.5" x14ac:dyDescent="0.25">
      <c r="A425" s="77">
        <v>255</v>
      </c>
      <c r="B425" s="110" t="s">
        <v>541</v>
      </c>
      <c r="C425" s="12" t="s">
        <v>19</v>
      </c>
      <c r="D425" s="81" t="s">
        <v>548</v>
      </c>
      <c r="E425" s="6">
        <v>1</v>
      </c>
      <c r="F425" s="6">
        <v>33.65</v>
      </c>
      <c r="G425" s="133">
        <f t="shared" si="10"/>
        <v>33.65</v>
      </c>
      <c r="H425" s="128">
        <f t="shared" si="11"/>
        <v>40.380000000000003</v>
      </c>
      <c r="I425" s="129">
        <f t="shared" si="22"/>
        <v>40.380000000000003</v>
      </c>
      <c r="K425" s="10"/>
    </row>
    <row r="426" spans="1:11" ht="28.5" x14ac:dyDescent="0.25">
      <c r="A426" s="77">
        <v>256</v>
      </c>
      <c r="B426" s="110" t="s">
        <v>542</v>
      </c>
      <c r="C426" s="12" t="s">
        <v>19</v>
      </c>
      <c r="D426" s="81" t="s">
        <v>548</v>
      </c>
      <c r="E426" s="6">
        <v>1</v>
      </c>
      <c r="F426" s="6">
        <v>0.92</v>
      </c>
      <c r="G426" s="133">
        <f t="shared" si="10"/>
        <v>0.92</v>
      </c>
      <c r="H426" s="128">
        <f t="shared" si="11"/>
        <v>1.1000000000000001</v>
      </c>
      <c r="I426" s="129">
        <f t="shared" si="22"/>
        <v>1.1000000000000001</v>
      </c>
      <c r="K426" s="10"/>
    </row>
    <row r="427" spans="1:11" ht="28.5" x14ac:dyDescent="0.25">
      <c r="A427" s="77">
        <v>257</v>
      </c>
      <c r="B427" s="110" t="s">
        <v>543</v>
      </c>
      <c r="C427" s="12" t="s">
        <v>19</v>
      </c>
      <c r="D427" s="81" t="s">
        <v>547</v>
      </c>
      <c r="E427" s="6">
        <v>9.5</v>
      </c>
      <c r="F427" s="6">
        <v>0.77</v>
      </c>
      <c r="G427" s="133">
        <f t="shared" si="10"/>
        <v>7.32</v>
      </c>
      <c r="H427" s="128">
        <f t="shared" si="11"/>
        <v>8.7799999999999994</v>
      </c>
      <c r="I427" s="129">
        <f t="shared" si="22"/>
        <v>8.7799999999999994</v>
      </c>
      <c r="K427" s="10"/>
    </row>
    <row r="428" spans="1:11" x14ac:dyDescent="0.25">
      <c r="A428" s="77">
        <v>258</v>
      </c>
      <c r="B428" s="110" t="s">
        <v>544</v>
      </c>
      <c r="C428" s="12" t="s">
        <v>19</v>
      </c>
      <c r="D428" s="81" t="s">
        <v>548</v>
      </c>
      <c r="E428" s="6">
        <v>2</v>
      </c>
      <c r="F428" s="6">
        <v>9.89</v>
      </c>
      <c r="G428" s="133">
        <f t="shared" si="10"/>
        <v>19.78</v>
      </c>
      <c r="H428" s="128">
        <f t="shared" si="11"/>
        <v>23.74</v>
      </c>
      <c r="I428" s="129">
        <f t="shared" si="22"/>
        <v>23.74</v>
      </c>
      <c r="K428" s="10"/>
    </row>
    <row r="429" spans="1:11" x14ac:dyDescent="0.25">
      <c r="A429" s="77">
        <v>259</v>
      </c>
      <c r="B429" s="110" t="s">
        <v>545</v>
      </c>
      <c r="C429" s="12" t="s">
        <v>19</v>
      </c>
      <c r="D429" s="81" t="s">
        <v>549</v>
      </c>
      <c r="E429" s="6">
        <v>1</v>
      </c>
      <c r="F429" s="6">
        <v>240</v>
      </c>
      <c r="G429" s="133">
        <f t="shared" si="10"/>
        <v>240</v>
      </c>
      <c r="H429" s="128">
        <f t="shared" si="11"/>
        <v>288</v>
      </c>
      <c r="I429" s="129">
        <f t="shared" si="22"/>
        <v>288</v>
      </c>
      <c r="K429" s="10"/>
    </row>
    <row r="430" spans="1:11" x14ac:dyDescent="0.25">
      <c r="A430" s="77">
        <v>260</v>
      </c>
      <c r="B430" s="110" t="s">
        <v>546</v>
      </c>
      <c r="C430" s="12" t="s">
        <v>19</v>
      </c>
      <c r="D430" s="81" t="s">
        <v>549</v>
      </c>
      <c r="E430" s="6">
        <v>1</v>
      </c>
      <c r="F430" s="6">
        <v>180</v>
      </c>
      <c r="G430" s="133">
        <f t="shared" si="10"/>
        <v>180</v>
      </c>
      <c r="H430" s="128">
        <f t="shared" si="11"/>
        <v>216</v>
      </c>
      <c r="I430" s="129">
        <f t="shared" ref="I430:I456" si="23">ROUND((G430*20/100+G430)*(1-($C$10)),2)</f>
        <v>216</v>
      </c>
      <c r="K430" s="10"/>
    </row>
    <row r="431" spans="1:11" ht="28.5" x14ac:dyDescent="0.25">
      <c r="A431" s="77">
        <v>261</v>
      </c>
      <c r="B431" s="110" t="s">
        <v>550</v>
      </c>
      <c r="C431" s="12" t="s">
        <v>19</v>
      </c>
      <c r="D431" s="81" t="s">
        <v>547</v>
      </c>
      <c r="E431" s="6">
        <v>7.5</v>
      </c>
      <c r="F431" s="6">
        <v>1.68</v>
      </c>
      <c r="G431" s="133">
        <f t="shared" si="10"/>
        <v>12.6</v>
      </c>
      <c r="H431" s="128">
        <f t="shared" si="11"/>
        <v>15.12</v>
      </c>
      <c r="I431" s="129">
        <f t="shared" si="23"/>
        <v>15.12</v>
      </c>
      <c r="K431" s="10"/>
    </row>
    <row r="432" spans="1:11" ht="28.5" x14ac:dyDescent="0.25">
      <c r="A432" s="77">
        <v>262</v>
      </c>
      <c r="B432" s="112" t="s">
        <v>551</v>
      </c>
      <c r="C432" s="12" t="s">
        <v>19</v>
      </c>
      <c r="D432" s="81" t="s">
        <v>547</v>
      </c>
      <c r="E432" s="6">
        <v>2</v>
      </c>
      <c r="F432" s="6">
        <v>2.14</v>
      </c>
      <c r="G432" s="133">
        <f t="shared" si="10"/>
        <v>4.28</v>
      </c>
      <c r="H432" s="128">
        <f t="shared" si="11"/>
        <v>5.14</v>
      </c>
      <c r="I432" s="129">
        <f t="shared" si="23"/>
        <v>5.14</v>
      </c>
      <c r="K432" s="10"/>
    </row>
    <row r="433" spans="1:11" x14ac:dyDescent="0.25">
      <c r="A433" s="77">
        <v>263</v>
      </c>
      <c r="B433" s="112" t="s">
        <v>156</v>
      </c>
      <c r="C433" s="12"/>
      <c r="D433" s="81"/>
      <c r="E433" s="6"/>
      <c r="F433" s="6"/>
      <c r="G433" s="133">
        <f t="shared" si="10"/>
        <v>0</v>
      </c>
      <c r="H433" s="128">
        <f t="shared" si="11"/>
        <v>0</v>
      </c>
      <c r="I433" s="129">
        <f t="shared" si="23"/>
        <v>0</v>
      </c>
      <c r="K433" s="10"/>
    </row>
    <row r="434" spans="1:11" ht="28.5" x14ac:dyDescent="0.25">
      <c r="A434" s="77">
        <v>264</v>
      </c>
      <c r="B434" s="112" t="s">
        <v>552</v>
      </c>
      <c r="C434" s="12" t="s">
        <v>19</v>
      </c>
      <c r="D434" s="81" t="s">
        <v>242</v>
      </c>
      <c r="E434" s="6">
        <v>2</v>
      </c>
      <c r="F434" s="6">
        <v>11.77</v>
      </c>
      <c r="G434" s="133">
        <f t="shared" si="10"/>
        <v>23.54</v>
      </c>
      <c r="H434" s="128">
        <f t="shared" si="11"/>
        <v>28.25</v>
      </c>
      <c r="I434" s="129">
        <f t="shared" si="23"/>
        <v>28.25</v>
      </c>
      <c r="K434" s="10"/>
    </row>
    <row r="435" spans="1:11" ht="28.5" x14ac:dyDescent="0.25">
      <c r="A435" s="77">
        <v>265</v>
      </c>
      <c r="B435" s="112" t="s">
        <v>553</v>
      </c>
      <c r="C435" s="12" t="s">
        <v>19</v>
      </c>
      <c r="D435" s="81" t="s">
        <v>242</v>
      </c>
      <c r="E435" s="6">
        <v>6</v>
      </c>
      <c r="F435" s="6">
        <v>11.77</v>
      </c>
      <c r="G435" s="133">
        <f t="shared" si="10"/>
        <v>70.62</v>
      </c>
      <c r="H435" s="128">
        <f t="shared" si="11"/>
        <v>84.74</v>
      </c>
      <c r="I435" s="129">
        <f t="shared" si="23"/>
        <v>84.74</v>
      </c>
      <c r="K435" s="10"/>
    </row>
    <row r="436" spans="1:11" x14ac:dyDescent="0.25">
      <c r="A436" s="77">
        <v>266</v>
      </c>
      <c r="B436" s="112" t="s">
        <v>554</v>
      </c>
      <c r="C436" s="12" t="s">
        <v>19</v>
      </c>
      <c r="D436" s="81" t="s">
        <v>558</v>
      </c>
      <c r="E436" s="6">
        <v>1</v>
      </c>
      <c r="F436" s="6">
        <v>28.75</v>
      </c>
      <c r="G436" s="133">
        <f t="shared" si="10"/>
        <v>28.75</v>
      </c>
      <c r="H436" s="128">
        <f t="shared" si="11"/>
        <v>34.5</v>
      </c>
      <c r="I436" s="129">
        <f t="shared" si="23"/>
        <v>34.5</v>
      </c>
      <c r="K436" s="10"/>
    </row>
    <row r="437" spans="1:11" ht="28.5" x14ac:dyDescent="0.25">
      <c r="A437" s="77">
        <v>267</v>
      </c>
      <c r="B437" s="112" t="s">
        <v>555</v>
      </c>
      <c r="C437" s="12" t="s">
        <v>19</v>
      </c>
      <c r="D437" s="81" t="s">
        <v>173</v>
      </c>
      <c r="E437" s="6">
        <v>10</v>
      </c>
      <c r="F437" s="6">
        <v>2.97</v>
      </c>
      <c r="G437" s="133">
        <f t="shared" si="10"/>
        <v>29.7</v>
      </c>
      <c r="H437" s="128">
        <f t="shared" si="11"/>
        <v>35.64</v>
      </c>
      <c r="I437" s="129">
        <f t="shared" si="23"/>
        <v>35.64</v>
      </c>
      <c r="K437" s="10"/>
    </row>
    <row r="438" spans="1:11" ht="28.5" x14ac:dyDescent="0.25">
      <c r="A438" s="77">
        <v>268</v>
      </c>
      <c r="B438" s="112" t="s">
        <v>556</v>
      </c>
      <c r="C438" s="12" t="s">
        <v>19</v>
      </c>
      <c r="D438" s="81" t="s">
        <v>173</v>
      </c>
      <c r="E438" s="6">
        <v>12</v>
      </c>
      <c r="F438" s="6">
        <v>3.89</v>
      </c>
      <c r="G438" s="133">
        <f t="shared" ref="G438:G497" si="24">ROUND(E438*F438,2)</f>
        <v>46.68</v>
      </c>
      <c r="H438" s="128">
        <f t="shared" si="11"/>
        <v>56.02</v>
      </c>
      <c r="I438" s="129">
        <f t="shared" si="23"/>
        <v>56.02</v>
      </c>
      <c r="K438" s="10"/>
    </row>
    <row r="439" spans="1:11" ht="28.5" x14ac:dyDescent="0.25">
      <c r="A439" s="77">
        <v>269</v>
      </c>
      <c r="B439" s="112" t="s">
        <v>557</v>
      </c>
      <c r="C439" s="12" t="s">
        <v>19</v>
      </c>
      <c r="D439" s="81" t="s">
        <v>186</v>
      </c>
      <c r="E439" s="6">
        <v>4.8000000000000001E-2</v>
      </c>
      <c r="F439" s="6">
        <v>29.65</v>
      </c>
      <c r="G439" s="133">
        <f t="shared" si="24"/>
        <v>1.42</v>
      </c>
      <c r="H439" s="128">
        <f t="shared" si="11"/>
        <v>1.7</v>
      </c>
      <c r="I439" s="129">
        <f t="shared" si="23"/>
        <v>1.7</v>
      </c>
      <c r="K439" s="10"/>
    </row>
    <row r="440" spans="1:11" x14ac:dyDescent="0.25">
      <c r="A440" s="77">
        <v>270</v>
      </c>
      <c r="B440" s="112" t="s">
        <v>559</v>
      </c>
      <c r="C440" s="12" t="s">
        <v>19</v>
      </c>
      <c r="D440" s="81" t="s">
        <v>222</v>
      </c>
      <c r="E440" s="6">
        <v>4</v>
      </c>
      <c r="F440" s="6">
        <v>64.19</v>
      </c>
      <c r="G440" s="133">
        <f t="shared" si="24"/>
        <v>256.76</v>
      </c>
      <c r="H440" s="128">
        <f t="shared" si="11"/>
        <v>308.11</v>
      </c>
      <c r="I440" s="129">
        <f t="shared" si="23"/>
        <v>308.11</v>
      </c>
      <c r="K440" s="10"/>
    </row>
    <row r="441" spans="1:11" x14ac:dyDescent="0.25">
      <c r="A441" s="77">
        <v>271</v>
      </c>
      <c r="B441" s="112" t="s">
        <v>560</v>
      </c>
      <c r="C441" s="12" t="s">
        <v>19</v>
      </c>
      <c r="D441" s="81" t="s">
        <v>222</v>
      </c>
      <c r="E441" s="6">
        <v>1</v>
      </c>
      <c r="F441" s="6">
        <v>106.31</v>
      </c>
      <c r="G441" s="133">
        <f t="shared" si="24"/>
        <v>106.31</v>
      </c>
      <c r="H441" s="128">
        <f t="shared" si="11"/>
        <v>127.57</v>
      </c>
      <c r="I441" s="129">
        <f t="shared" si="23"/>
        <v>127.57</v>
      </c>
      <c r="K441" s="10"/>
    </row>
    <row r="442" spans="1:11" x14ac:dyDescent="0.25">
      <c r="A442" s="77">
        <v>272</v>
      </c>
      <c r="B442" s="112" t="s">
        <v>561</v>
      </c>
      <c r="C442" s="12" t="s">
        <v>19</v>
      </c>
      <c r="D442" s="81" t="s">
        <v>147</v>
      </c>
      <c r="E442" s="6">
        <v>2</v>
      </c>
      <c r="F442" s="6">
        <v>144</v>
      </c>
      <c r="G442" s="133">
        <f t="shared" si="24"/>
        <v>288</v>
      </c>
      <c r="H442" s="128">
        <f t="shared" ref="H442:H501" si="25">ROUND(G442*1.2,2)</f>
        <v>345.6</v>
      </c>
      <c r="I442" s="129">
        <f t="shared" si="23"/>
        <v>345.6</v>
      </c>
      <c r="K442" s="10"/>
    </row>
    <row r="443" spans="1:11" ht="28.5" x14ac:dyDescent="0.25">
      <c r="A443" s="77">
        <v>273</v>
      </c>
      <c r="B443" s="112" t="s">
        <v>562</v>
      </c>
      <c r="C443" s="12" t="s">
        <v>19</v>
      </c>
      <c r="D443" s="81" t="s">
        <v>147</v>
      </c>
      <c r="E443" s="6">
        <v>2</v>
      </c>
      <c r="F443" s="6">
        <v>2297.6999999999998</v>
      </c>
      <c r="G443" s="133">
        <f t="shared" si="24"/>
        <v>4595.3999999999996</v>
      </c>
      <c r="H443" s="128">
        <f t="shared" si="25"/>
        <v>5514.48</v>
      </c>
      <c r="I443" s="129">
        <f t="shared" si="23"/>
        <v>5514.48</v>
      </c>
      <c r="K443" s="10"/>
    </row>
    <row r="444" spans="1:11" x14ac:dyDescent="0.25">
      <c r="A444" s="77">
        <v>274</v>
      </c>
      <c r="B444" s="112" t="s">
        <v>563</v>
      </c>
      <c r="C444" s="12" t="s">
        <v>19</v>
      </c>
      <c r="D444" s="81" t="s">
        <v>222</v>
      </c>
      <c r="E444" s="6">
        <v>2</v>
      </c>
      <c r="F444" s="6">
        <v>27.49</v>
      </c>
      <c r="G444" s="133">
        <f t="shared" si="24"/>
        <v>54.98</v>
      </c>
      <c r="H444" s="128">
        <f t="shared" si="25"/>
        <v>65.98</v>
      </c>
      <c r="I444" s="129">
        <f t="shared" si="23"/>
        <v>65.98</v>
      </c>
      <c r="K444" s="10"/>
    </row>
    <row r="445" spans="1:11" x14ac:dyDescent="0.25">
      <c r="A445" s="77">
        <v>275</v>
      </c>
      <c r="B445" s="112" t="s">
        <v>564</v>
      </c>
      <c r="C445" s="12" t="s">
        <v>19</v>
      </c>
      <c r="D445" s="81" t="s">
        <v>222</v>
      </c>
      <c r="E445" s="6">
        <v>1</v>
      </c>
      <c r="F445" s="6">
        <v>373.75</v>
      </c>
      <c r="G445" s="133">
        <f t="shared" si="24"/>
        <v>373.75</v>
      </c>
      <c r="H445" s="128">
        <f t="shared" si="25"/>
        <v>448.5</v>
      </c>
      <c r="I445" s="129">
        <f t="shared" si="23"/>
        <v>448.5</v>
      </c>
      <c r="K445" s="10"/>
    </row>
    <row r="446" spans="1:11" x14ac:dyDescent="0.25">
      <c r="A446" s="77">
        <v>276</v>
      </c>
      <c r="B446" s="112" t="s">
        <v>565</v>
      </c>
      <c r="C446" s="12" t="s">
        <v>19</v>
      </c>
      <c r="D446" s="81" t="s">
        <v>222</v>
      </c>
      <c r="E446" s="6">
        <v>1</v>
      </c>
      <c r="F446" s="6">
        <v>270.25</v>
      </c>
      <c r="G446" s="133">
        <f t="shared" si="24"/>
        <v>270.25</v>
      </c>
      <c r="H446" s="128">
        <f t="shared" si="25"/>
        <v>324.3</v>
      </c>
      <c r="I446" s="129">
        <f t="shared" si="23"/>
        <v>324.3</v>
      </c>
      <c r="K446" s="10"/>
    </row>
    <row r="447" spans="1:11" x14ac:dyDescent="0.25">
      <c r="A447" s="77">
        <v>277</v>
      </c>
      <c r="B447" s="112" t="s">
        <v>566</v>
      </c>
      <c r="C447" s="12" t="s">
        <v>19</v>
      </c>
      <c r="D447" s="81" t="s">
        <v>147</v>
      </c>
      <c r="E447" s="6">
        <v>1</v>
      </c>
      <c r="F447" s="6">
        <v>174</v>
      </c>
      <c r="G447" s="133">
        <f t="shared" si="24"/>
        <v>174</v>
      </c>
      <c r="H447" s="128">
        <f t="shared" si="25"/>
        <v>208.8</v>
      </c>
      <c r="I447" s="129">
        <f t="shared" si="23"/>
        <v>208.8</v>
      </c>
      <c r="K447" s="10"/>
    </row>
    <row r="448" spans="1:11" ht="28.5" x14ac:dyDescent="0.25">
      <c r="A448" s="77">
        <v>278</v>
      </c>
      <c r="B448" s="112" t="s">
        <v>567</v>
      </c>
      <c r="C448" s="12" t="s">
        <v>19</v>
      </c>
      <c r="D448" s="81" t="s">
        <v>222</v>
      </c>
      <c r="E448" s="6">
        <v>1</v>
      </c>
      <c r="F448" s="6">
        <v>793.5</v>
      </c>
      <c r="G448" s="133">
        <f t="shared" si="24"/>
        <v>793.5</v>
      </c>
      <c r="H448" s="128">
        <f t="shared" si="25"/>
        <v>952.2</v>
      </c>
      <c r="I448" s="129">
        <f t="shared" si="23"/>
        <v>952.2</v>
      </c>
      <c r="K448" s="10"/>
    </row>
    <row r="449" spans="1:11" ht="28.5" x14ac:dyDescent="0.25">
      <c r="A449" s="77">
        <v>279</v>
      </c>
      <c r="B449" s="112" t="s">
        <v>568</v>
      </c>
      <c r="C449" s="12" t="s">
        <v>19</v>
      </c>
      <c r="D449" s="81" t="s">
        <v>147</v>
      </c>
      <c r="E449" s="6">
        <v>1</v>
      </c>
      <c r="F449" s="6">
        <v>116.32</v>
      </c>
      <c r="G449" s="133">
        <f t="shared" si="24"/>
        <v>116.32</v>
      </c>
      <c r="H449" s="128">
        <f t="shared" si="25"/>
        <v>139.58000000000001</v>
      </c>
      <c r="I449" s="129">
        <f t="shared" si="23"/>
        <v>139.58000000000001</v>
      </c>
      <c r="K449" s="10"/>
    </row>
    <row r="450" spans="1:11" x14ac:dyDescent="0.25">
      <c r="A450" s="77">
        <v>280</v>
      </c>
      <c r="B450" s="112" t="s">
        <v>569</v>
      </c>
      <c r="C450" s="12" t="s">
        <v>19</v>
      </c>
      <c r="D450" s="81" t="s">
        <v>147</v>
      </c>
      <c r="E450" s="6">
        <v>1</v>
      </c>
      <c r="F450" s="6">
        <v>118.2</v>
      </c>
      <c r="G450" s="133">
        <f t="shared" si="24"/>
        <v>118.2</v>
      </c>
      <c r="H450" s="128">
        <f t="shared" si="25"/>
        <v>141.84</v>
      </c>
      <c r="I450" s="129">
        <f t="shared" si="23"/>
        <v>141.84</v>
      </c>
      <c r="K450" s="10"/>
    </row>
    <row r="451" spans="1:11" ht="28.5" x14ac:dyDescent="0.25">
      <c r="A451" s="77">
        <v>281</v>
      </c>
      <c r="B451" s="112" t="s">
        <v>570</v>
      </c>
      <c r="C451" s="12" t="s">
        <v>19</v>
      </c>
      <c r="D451" s="81" t="s">
        <v>186</v>
      </c>
      <c r="E451" s="6">
        <v>2.8000000000000001E-2</v>
      </c>
      <c r="F451" s="6">
        <v>122.4</v>
      </c>
      <c r="G451" s="133">
        <f t="shared" si="24"/>
        <v>3.43</v>
      </c>
      <c r="H451" s="128">
        <f t="shared" si="25"/>
        <v>4.12</v>
      </c>
      <c r="I451" s="129">
        <f t="shared" si="23"/>
        <v>4.12</v>
      </c>
      <c r="K451" s="10"/>
    </row>
    <row r="452" spans="1:11" x14ac:dyDescent="0.25">
      <c r="A452" s="77">
        <v>282</v>
      </c>
      <c r="B452" s="112" t="s">
        <v>571</v>
      </c>
      <c r="C452" s="12" t="s">
        <v>19</v>
      </c>
      <c r="D452" s="81" t="s">
        <v>222</v>
      </c>
      <c r="E452" s="6">
        <v>1</v>
      </c>
      <c r="F452" s="6">
        <v>33.729999999999997</v>
      </c>
      <c r="G452" s="133">
        <f t="shared" si="24"/>
        <v>33.729999999999997</v>
      </c>
      <c r="H452" s="128">
        <f t="shared" si="25"/>
        <v>40.479999999999997</v>
      </c>
      <c r="I452" s="129">
        <f t="shared" si="23"/>
        <v>40.479999999999997</v>
      </c>
      <c r="K452" s="10"/>
    </row>
    <row r="453" spans="1:11" x14ac:dyDescent="0.25">
      <c r="A453" s="77">
        <v>283</v>
      </c>
      <c r="B453" s="112" t="s">
        <v>572</v>
      </c>
      <c r="C453" s="12" t="s">
        <v>19</v>
      </c>
      <c r="D453" s="81" t="s">
        <v>147</v>
      </c>
      <c r="E453" s="6">
        <v>1</v>
      </c>
      <c r="F453" s="6">
        <v>49.8</v>
      </c>
      <c r="G453" s="133">
        <f t="shared" si="24"/>
        <v>49.8</v>
      </c>
      <c r="H453" s="128">
        <f t="shared" si="25"/>
        <v>59.76</v>
      </c>
      <c r="I453" s="129">
        <f t="shared" si="23"/>
        <v>59.76</v>
      </c>
      <c r="K453" s="10"/>
    </row>
    <row r="454" spans="1:11" ht="28.5" x14ac:dyDescent="0.25">
      <c r="A454" s="77">
        <v>284</v>
      </c>
      <c r="B454" s="112" t="s">
        <v>573</v>
      </c>
      <c r="C454" s="12" t="s">
        <v>19</v>
      </c>
      <c r="D454" s="81" t="s">
        <v>147</v>
      </c>
      <c r="E454" s="6">
        <v>1</v>
      </c>
      <c r="F454" s="6">
        <v>97.06</v>
      </c>
      <c r="G454" s="133">
        <f t="shared" si="24"/>
        <v>97.06</v>
      </c>
      <c r="H454" s="128">
        <f t="shared" si="25"/>
        <v>116.47</v>
      </c>
      <c r="I454" s="129">
        <f t="shared" si="23"/>
        <v>116.47</v>
      </c>
      <c r="K454" s="10"/>
    </row>
    <row r="455" spans="1:11" ht="28.5" x14ac:dyDescent="0.25">
      <c r="A455" s="77">
        <v>285</v>
      </c>
      <c r="B455" s="112" t="s">
        <v>574</v>
      </c>
      <c r="C455" s="12" t="s">
        <v>19</v>
      </c>
      <c r="D455" s="81" t="s">
        <v>147</v>
      </c>
      <c r="E455" s="6">
        <v>1</v>
      </c>
      <c r="F455" s="6">
        <v>237.6</v>
      </c>
      <c r="G455" s="133">
        <f t="shared" si="24"/>
        <v>237.6</v>
      </c>
      <c r="H455" s="128">
        <f t="shared" si="25"/>
        <v>285.12</v>
      </c>
      <c r="I455" s="129">
        <f t="shared" si="23"/>
        <v>285.12</v>
      </c>
      <c r="K455" s="10"/>
    </row>
    <row r="456" spans="1:11" x14ac:dyDescent="0.25">
      <c r="A456" s="77">
        <v>286</v>
      </c>
      <c r="B456" s="112" t="s">
        <v>575</v>
      </c>
      <c r="C456" s="12" t="s">
        <v>19</v>
      </c>
      <c r="D456" s="81"/>
      <c r="E456" s="6"/>
      <c r="F456" s="6"/>
      <c r="G456" s="133">
        <f t="shared" si="24"/>
        <v>0</v>
      </c>
      <c r="H456" s="128">
        <f t="shared" si="25"/>
        <v>0</v>
      </c>
      <c r="I456" s="129">
        <f t="shared" si="23"/>
        <v>0</v>
      </c>
      <c r="K456" s="10"/>
    </row>
    <row r="457" spans="1:11" ht="28.5" x14ac:dyDescent="0.25">
      <c r="A457" s="77">
        <v>287</v>
      </c>
      <c r="B457" s="112" t="s">
        <v>576</v>
      </c>
      <c r="C457" s="12" t="s">
        <v>19</v>
      </c>
      <c r="D457" s="81" t="s">
        <v>222</v>
      </c>
      <c r="E457" s="6">
        <v>1</v>
      </c>
      <c r="F457" s="6">
        <v>164.45</v>
      </c>
      <c r="G457" s="133">
        <f t="shared" si="24"/>
        <v>164.45</v>
      </c>
      <c r="H457" s="128">
        <f t="shared" si="25"/>
        <v>197.34</v>
      </c>
      <c r="I457" s="129">
        <f t="shared" ref="I457:I520" si="26">ROUND((G457*20/100+G457)*(1-($C$10)),2)</f>
        <v>197.34</v>
      </c>
      <c r="K457" s="10"/>
    </row>
    <row r="458" spans="1:11" x14ac:dyDescent="0.25">
      <c r="A458" s="77">
        <v>288</v>
      </c>
      <c r="B458" s="112" t="s">
        <v>577</v>
      </c>
      <c r="C458" s="12" t="s">
        <v>19</v>
      </c>
      <c r="D458" s="81" t="s">
        <v>222</v>
      </c>
      <c r="E458" s="6">
        <v>1</v>
      </c>
      <c r="F458" s="6">
        <v>537.04999999999995</v>
      </c>
      <c r="G458" s="133">
        <f t="shared" si="24"/>
        <v>537.04999999999995</v>
      </c>
      <c r="H458" s="128">
        <f t="shared" si="25"/>
        <v>644.46</v>
      </c>
      <c r="I458" s="129">
        <f t="shared" si="26"/>
        <v>644.46</v>
      </c>
      <c r="K458" s="10"/>
    </row>
    <row r="459" spans="1:11" x14ac:dyDescent="0.25">
      <c r="A459" s="77">
        <v>289</v>
      </c>
      <c r="B459" s="112" t="s">
        <v>578</v>
      </c>
      <c r="C459" s="12" t="s">
        <v>19</v>
      </c>
      <c r="D459" s="81" t="s">
        <v>147</v>
      </c>
      <c r="E459" s="6">
        <v>1</v>
      </c>
      <c r="F459" s="6">
        <v>109.2</v>
      </c>
      <c r="G459" s="133">
        <f t="shared" si="24"/>
        <v>109.2</v>
      </c>
      <c r="H459" s="128">
        <f t="shared" si="25"/>
        <v>131.04</v>
      </c>
      <c r="I459" s="129">
        <f t="shared" si="26"/>
        <v>131.04</v>
      </c>
      <c r="K459" s="10"/>
    </row>
    <row r="460" spans="1:11" ht="28.5" x14ac:dyDescent="0.25">
      <c r="A460" s="77">
        <v>290</v>
      </c>
      <c r="B460" s="112" t="s">
        <v>579</v>
      </c>
      <c r="C460" s="12" t="s">
        <v>19</v>
      </c>
      <c r="D460" s="81" t="s">
        <v>147</v>
      </c>
      <c r="E460" s="6">
        <v>1</v>
      </c>
      <c r="F460" s="6">
        <v>563.5</v>
      </c>
      <c r="G460" s="133">
        <f t="shared" si="24"/>
        <v>563.5</v>
      </c>
      <c r="H460" s="128">
        <f t="shared" si="25"/>
        <v>676.2</v>
      </c>
      <c r="I460" s="129">
        <f t="shared" si="26"/>
        <v>676.2</v>
      </c>
      <c r="K460" s="10"/>
    </row>
    <row r="461" spans="1:11" ht="28.5" x14ac:dyDescent="0.25">
      <c r="A461" s="77">
        <v>291</v>
      </c>
      <c r="B461" s="112" t="s">
        <v>580</v>
      </c>
      <c r="C461" s="12" t="s">
        <v>19</v>
      </c>
      <c r="D461" s="81" t="s">
        <v>147</v>
      </c>
      <c r="E461" s="6">
        <v>1</v>
      </c>
      <c r="F461" s="6">
        <v>54.96</v>
      </c>
      <c r="G461" s="133">
        <f t="shared" si="24"/>
        <v>54.96</v>
      </c>
      <c r="H461" s="128">
        <f t="shared" si="25"/>
        <v>65.95</v>
      </c>
      <c r="I461" s="129">
        <f t="shared" si="26"/>
        <v>65.95</v>
      </c>
      <c r="K461" s="10"/>
    </row>
    <row r="462" spans="1:11" ht="28.5" x14ac:dyDescent="0.25">
      <c r="A462" s="77">
        <v>292</v>
      </c>
      <c r="B462" s="112" t="s">
        <v>581</v>
      </c>
      <c r="C462" s="12" t="s">
        <v>19</v>
      </c>
      <c r="D462" s="81" t="s">
        <v>186</v>
      </c>
      <c r="E462" s="6">
        <v>0.104</v>
      </c>
      <c r="F462" s="6">
        <v>54.61</v>
      </c>
      <c r="G462" s="133">
        <f t="shared" si="24"/>
        <v>5.68</v>
      </c>
      <c r="H462" s="128">
        <f t="shared" si="25"/>
        <v>6.82</v>
      </c>
      <c r="I462" s="129">
        <f t="shared" si="26"/>
        <v>6.82</v>
      </c>
      <c r="K462" s="10"/>
    </row>
    <row r="463" spans="1:11" ht="28.5" x14ac:dyDescent="0.25">
      <c r="A463" s="77">
        <v>293</v>
      </c>
      <c r="B463" s="112" t="s">
        <v>582</v>
      </c>
      <c r="C463" s="12" t="s">
        <v>19</v>
      </c>
      <c r="D463" s="81" t="s">
        <v>173</v>
      </c>
      <c r="E463" s="6">
        <v>95</v>
      </c>
      <c r="F463" s="6">
        <v>0.85</v>
      </c>
      <c r="G463" s="133">
        <f t="shared" si="24"/>
        <v>80.75</v>
      </c>
      <c r="H463" s="128">
        <f t="shared" si="25"/>
        <v>96.9</v>
      </c>
      <c r="I463" s="129">
        <f t="shared" si="26"/>
        <v>96.9</v>
      </c>
      <c r="K463" s="10"/>
    </row>
    <row r="464" spans="1:11" ht="28.5" x14ac:dyDescent="0.25">
      <c r="A464" s="77">
        <v>294</v>
      </c>
      <c r="B464" s="112" t="s">
        <v>583</v>
      </c>
      <c r="C464" s="12" t="s">
        <v>19</v>
      </c>
      <c r="D464" s="81" t="s">
        <v>173</v>
      </c>
      <c r="E464" s="6">
        <v>14</v>
      </c>
      <c r="F464" s="6">
        <v>0.92</v>
      </c>
      <c r="G464" s="133">
        <f t="shared" si="24"/>
        <v>12.88</v>
      </c>
      <c r="H464" s="128">
        <f t="shared" si="25"/>
        <v>15.46</v>
      </c>
      <c r="I464" s="129">
        <f t="shared" si="26"/>
        <v>15.46</v>
      </c>
      <c r="K464" s="10"/>
    </row>
    <row r="465" spans="1:11" ht="28.5" x14ac:dyDescent="0.25">
      <c r="A465" s="77">
        <v>295</v>
      </c>
      <c r="B465" s="112" t="s">
        <v>584</v>
      </c>
      <c r="C465" s="12" t="s">
        <v>19</v>
      </c>
      <c r="D465" s="81" t="s">
        <v>173</v>
      </c>
      <c r="E465" s="6">
        <v>10</v>
      </c>
      <c r="F465" s="6">
        <v>1.84</v>
      </c>
      <c r="G465" s="133">
        <f t="shared" si="24"/>
        <v>18.399999999999999</v>
      </c>
      <c r="H465" s="128">
        <f t="shared" si="25"/>
        <v>22.08</v>
      </c>
      <c r="I465" s="129">
        <f t="shared" si="26"/>
        <v>22.08</v>
      </c>
      <c r="K465" s="10"/>
    </row>
    <row r="466" spans="1:11" ht="28.5" x14ac:dyDescent="0.25">
      <c r="A466" s="77">
        <v>296</v>
      </c>
      <c r="B466" s="112" t="s">
        <v>585</v>
      </c>
      <c r="C466" s="12" t="s">
        <v>19</v>
      </c>
      <c r="D466" s="81" t="s">
        <v>173</v>
      </c>
      <c r="E466" s="6">
        <v>95</v>
      </c>
      <c r="F466" s="6">
        <v>10.02</v>
      </c>
      <c r="G466" s="133">
        <f t="shared" si="24"/>
        <v>951.9</v>
      </c>
      <c r="H466" s="128">
        <f t="shared" si="25"/>
        <v>1142.28</v>
      </c>
      <c r="I466" s="129">
        <f t="shared" si="26"/>
        <v>1142.28</v>
      </c>
      <c r="K466" s="10"/>
    </row>
    <row r="467" spans="1:11" ht="28.5" x14ac:dyDescent="0.25">
      <c r="A467" s="77">
        <v>297</v>
      </c>
      <c r="B467" s="112" t="s">
        <v>586</v>
      </c>
      <c r="C467" s="12" t="s">
        <v>19</v>
      </c>
      <c r="D467" s="81" t="s">
        <v>173</v>
      </c>
      <c r="E467" s="6">
        <v>6</v>
      </c>
      <c r="F467" s="6">
        <v>11.16</v>
      </c>
      <c r="G467" s="133">
        <f t="shared" si="24"/>
        <v>66.959999999999994</v>
      </c>
      <c r="H467" s="128">
        <f t="shared" si="25"/>
        <v>80.349999999999994</v>
      </c>
      <c r="I467" s="129">
        <f t="shared" si="26"/>
        <v>80.349999999999994</v>
      </c>
      <c r="K467" s="10"/>
    </row>
    <row r="468" spans="1:11" ht="28.5" x14ac:dyDescent="0.25">
      <c r="A468" s="77">
        <v>298</v>
      </c>
      <c r="B468" s="112" t="s">
        <v>587</v>
      </c>
      <c r="C468" s="12" t="s">
        <v>19</v>
      </c>
      <c r="D468" s="81" t="s">
        <v>173</v>
      </c>
      <c r="E468" s="6">
        <v>15</v>
      </c>
      <c r="F468" s="6">
        <v>17.64</v>
      </c>
      <c r="G468" s="133">
        <f t="shared" si="24"/>
        <v>264.60000000000002</v>
      </c>
      <c r="H468" s="128">
        <f t="shared" si="25"/>
        <v>317.52</v>
      </c>
      <c r="I468" s="129">
        <f t="shared" si="26"/>
        <v>317.52</v>
      </c>
      <c r="K468" s="10"/>
    </row>
    <row r="469" spans="1:11" ht="28.5" x14ac:dyDescent="0.25">
      <c r="A469" s="77">
        <v>299</v>
      </c>
      <c r="B469" s="112" t="s">
        <v>588</v>
      </c>
      <c r="C469" s="12" t="s">
        <v>19</v>
      </c>
      <c r="D469" s="81" t="s">
        <v>173</v>
      </c>
      <c r="E469" s="6">
        <v>12</v>
      </c>
      <c r="F469" s="6">
        <v>25.2</v>
      </c>
      <c r="G469" s="133">
        <f t="shared" si="24"/>
        <v>302.39999999999998</v>
      </c>
      <c r="H469" s="128">
        <f t="shared" si="25"/>
        <v>362.88</v>
      </c>
      <c r="I469" s="129">
        <f t="shared" si="26"/>
        <v>362.88</v>
      </c>
      <c r="K469" s="10"/>
    </row>
    <row r="470" spans="1:11" x14ac:dyDescent="0.25">
      <c r="A470" s="77">
        <v>300</v>
      </c>
      <c r="B470" s="112" t="s">
        <v>589</v>
      </c>
      <c r="C470" s="12" t="s">
        <v>19</v>
      </c>
      <c r="D470" s="81" t="s">
        <v>222</v>
      </c>
      <c r="E470" s="6">
        <v>128</v>
      </c>
      <c r="F470" s="6">
        <v>10.199999999999999</v>
      </c>
      <c r="G470" s="133">
        <f t="shared" si="24"/>
        <v>1305.5999999999999</v>
      </c>
      <c r="H470" s="128">
        <f t="shared" si="25"/>
        <v>1566.72</v>
      </c>
      <c r="I470" s="129">
        <f t="shared" si="26"/>
        <v>1566.72</v>
      </c>
      <c r="K470" s="10"/>
    </row>
    <row r="471" spans="1:11" ht="28.5" x14ac:dyDescent="0.25">
      <c r="A471" s="77">
        <v>301</v>
      </c>
      <c r="B471" s="112" t="s">
        <v>590</v>
      </c>
      <c r="C471" s="12" t="s">
        <v>19</v>
      </c>
      <c r="D471" s="81" t="s">
        <v>222</v>
      </c>
      <c r="E471" s="6">
        <v>10</v>
      </c>
      <c r="F471" s="6">
        <v>6.12</v>
      </c>
      <c r="G471" s="133">
        <f t="shared" si="24"/>
        <v>61.2</v>
      </c>
      <c r="H471" s="128">
        <f t="shared" si="25"/>
        <v>73.44</v>
      </c>
      <c r="I471" s="129">
        <f t="shared" si="26"/>
        <v>73.44</v>
      </c>
      <c r="K471" s="10"/>
    </row>
    <row r="472" spans="1:11" ht="28.5" x14ac:dyDescent="0.25">
      <c r="A472" s="77">
        <v>302</v>
      </c>
      <c r="B472" s="112" t="s">
        <v>591</v>
      </c>
      <c r="C472" s="12" t="s">
        <v>19</v>
      </c>
      <c r="D472" s="81" t="s">
        <v>173</v>
      </c>
      <c r="E472" s="6">
        <v>8</v>
      </c>
      <c r="F472" s="6">
        <v>3.1</v>
      </c>
      <c r="G472" s="133">
        <f t="shared" si="24"/>
        <v>24.8</v>
      </c>
      <c r="H472" s="128">
        <f t="shared" si="25"/>
        <v>29.76</v>
      </c>
      <c r="I472" s="129">
        <f t="shared" si="26"/>
        <v>29.76</v>
      </c>
      <c r="K472" s="10"/>
    </row>
    <row r="473" spans="1:11" x14ac:dyDescent="0.25">
      <c r="A473" s="77">
        <v>303</v>
      </c>
      <c r="B473" s="112" t="s">
        <v>592</v>
      </c>
      <c r="C473" s="12" t="s">
        <v>19</v>
      </c>
      <c r="D473" s="81" t="s">
        <v>242</v>
      </c>
      <c r="E473" s="6">
        <v>12</v>
      </c>
      <c r="F473" s="6">
        <v>11.77</v>
      </c>
      <c r="G473" s="133">
        <f t="shared" si="24"/>
        <v>141.24</v>
      </c>
      <c r="H473" s="128">
        <f t="shared" si="25"/>
        <v>169.49</v>
      </c>
      <c r="I473" s="129">
        <f t="shared" si="26"/>
        <v>169.49</v>
      </c>
      <c r="K473" s="10"/>
    </row>
    <row r="474" spans="1:11" ht="28.5" x14ac:dyDescent="0.25">
      <c r="A474" s="77">
        <v>304</v>
      </c>
      <c r="B474" s="112" t="s">
        <v>593</v>
      </c>
      <c r="C474" s="12" t="s">
        <v>19</v>
      </c>
      <c r="D474" s="81" t="s">
        <v>147</v>
      </c>
      <c r="E474" s="6">
        <v>1</v>
      </c>
      <c r="F474" s="6">
        <v>3360</v>
      </c>
      <c r="G474" s="133">
        <f t="shared" si="24"/>
        <v>3360</v>
      </c>
      <c r="H474" s="128">
        <f t="shared" si="25"/>
        <v>4032</v>
      </c>
      <c r="I474" s="129">
        <f t="shared" si="26"/>
        <v>4032</v>
      </c>
      <c r="K474" s="10"/>
    </row>
    <row r="475" spans="1:11" x14ac:dyDescent="0.25">
      <c r="A475" s="77">
        <v>305</v>
      </c>
      <c r="B475" s="112" t="s">
        <v>594</v>
      </c>
      <c r="C475" s="12" t="s">
        <v>19</v>
      </c>
      <c r="D475" s="81" t="s">
        <v>242</v>
      </c>
      <c r="E475" s="6">
        <v>16</v>
      </c>
      <c r="F475" s="6">
        <v>11.77</v>
      </c>
      <c r="G475" s="133">
        <f t="shared" si="24"/>
        <v>188.32</v>
      </c>
      <c r="H475" s="128">
        <f t="shared" si="25"/>
        <v>225.98</v>
      </c>
      <c r="I475" s="129">
        <f t="shared" si="26"/>
        <v>225.98</v>
      </c>
      <c r="K475" s="10"/>
    </row>
    <row r="476" spans="1:11" x14ac:dyDescent="0.25">
      <c r="A476" s="77">
        <v>306</v>
      </c>
      <c r="B476" s="112" t="s">
        <v>595</v>
      </c>
      <c r="C476" s="12" t="s">
        <v>19</v>
      </c>
      <c r="D476" s="81" t="s">
        <v>147</v>
      </c>
      <c r="E476" s="6">
        <v>1</v>
      </c>
      <c r="F476" s="6">
        <v>336</v>
      </c>
      <c r="G476" s="133">
        <f t="shared" si="24"/>
        <v>336</v>
      </c>
      <c r="H476" s="128">
        <f t="shared" si="25"/>
        <v>403.2</v>
      </c>
      <c r="I476" s="129">
        <f t="shared" si="26"/>
        <v>403.2</v>
      </c>
      <c r="K476" s="10"/>
    </row>
    <row r="477" spans="1:11" x14ac:dyDescent="0.25">
      <c r="A477" s="77">
        <v>307</v>
      </c>
      <c r="B477" s="112" t="s">
        <v>596</v>
      </c>
      <c r="C477" s="12" t="s">
        <v>19</v>
      </c>
      <c r="D477" s="81" t="s">
        <v>242</v>
      </c>
      <c r="E477" s="6">
        <v>40</v>
      </c>
      <c r="F477" s="6">
        <v>11.77</v>
      </c>
      <c r="G477" s="133">
        <f t="shared" si="24"/>
        <v>470.8</v>
      </c>
      <c r="H477" s="128">
        <f t="shared" si="25"/>
        <v>564.96</v>
      </c>
      <c r="I477" s="129">
        <f t="shared" si="26"/>
        <v>564.96</v>
      </c>
      <c r="K477" s="10"/>
    </row>
    <row r="478" spans="1:11" x14ac:dyDescent="0.25">
      <c r="A478" s="77">
        <v>308</v>
      </c>
      <c r="B478" s="112" t="s">
        <v>597</v>
      </c>
      <c r="C478" s="12" t="s">
        <v>19</v>
      </c>
      <c r="D478" s="81" t="s">
        <v>242</v>
      </c>
      <c r="E478" s="6">
        <v>4</v>
      </c>
      <c r="F478" s="6">
        <v>11.77</v>
      </c>
      <c r="G478" s="133">
        <f t="shared" si="24"/>
        <v>47.08</v>
      </c>
      <c r="H478" s="128">
        <f t="shared" si="25"/>
        <v>56.5</v>
      </c>
      <c r="I478" s="129">
        <f t="shared" si="26"/>
        <v>56.5</v>
      </c>
      <c r="K478" s="10"/>
    </row>
    <row r="479" spans="1:11" x14ac:dyDescent="0.25">
      <c r="A479" s="77">
        <v>309</v>
      </c>
      <c r="B479" s="112" t="s">
        <v>598</v>
      </c>
      <c r="C479" s="12" t="s">
        <v>19</v>
      </c>
      <c r="D479" s="81" t="s">
        <v>222</v>
      </c>
      <c r="E479" s="6">
        <v>2</v>
      </c>
      <c r="F479" s="6">
        <v>180</v>
      </c>
      <c r="G479" s="133">
        <f t="shared" si="24"/>
        <v>360</v>
      </c>
      <c r="H479" s="128">
        <f t="shared" si="25"/>
        <v>432</v>
      </c>
      <c r="I479" s="129">
        <f t="shared" si="26"/>
        <v>432</v>
      </c>
      <c r="K479" s="10"/>
    </row>
    <row r="480" spans="1:11" x14ac:dyDescent="0.25">
      <c r="A480" s="77">
        <v>310</v>
      </c>
      <c r="B480" s="112" t="s">
        <v>599</v>
      </c>
      <c r="C480" s="12" t="s">
        <v>19</v>
      </c>
      <c r="D480" s="81" t="s">
        <v>147</v>
      </c>
      <c r="E480" s="6">
        <v>1</v>
      </c>
      <c r="F480" s="6">
        <v>300</v>
      </c>
      <c r="G480" s="133">
        <f t="shared" si="24"/>
        <v>300</v>
      </c>
      <c r="H480" s="128">
        <f t="shared" si="25"/>
        <v>360</v>
      </c>
      <c r="I480" s="129">
        <f t="shared" si="26"/>
        <v>360</v>
      </c>
      <c r="K480" s="10"/>
    </row>
    <row r="481" spans="1:11" x14ac:dyDescent="0.25">
      <c r="A481" s="77">
        <v>311</v>
      </c>
      <c r="B481" s="112" t="s">
        <v>600</v>
      </c>
      <c r="C481" s="12" t="s">
        <v>19</v>
      </c>
      <c r="D481" s="81" t="s">
        <v>242</v>
      </c>
      <c r="E481" s="6">
        <v>72</v>
      </c>
      <c r="F481" s="6">
        <v>11.77</v>
      </c>
      <c r="G481" s="133">
        <f t="shared" si="24"/>
        <v>847.44</v>
      </c>
      <c r="H481" s="128">
        <f t="shared" si="25"/>
        <v>1016.93</v>
      </c>
      <c r="I481" s="129">
        <f t="shared" si="26"/>
        <v>1016.93</v>
      </c>
      <c r="K481" s="10"/>
    </row>
    <row r="482" spans="1:11" x14ac:dyDescent="0.25">
      <c r="A482" s="77">
        <v>312</v>
      </c>
      <c r="B482" s="112" t="s">
        <v>601</v>
      </c>
      <c r="C482" s="12" t="s">
        <v>19</v>
      </c>
      <c r="D482" s="81" t="s">
        <v>147</v>
      </c>
      <c r="E482" s="6">
        <v>1</v>
      </c>
      <c r="F482" s="6">
        <v>240</v>
      </c>
      <c r="G482" s="133">
        <f t="shared" si="24"/>
        <v>240</v>
      </c>
      <c r="H482" s="128">
        <f t="shared" si="25"/>
        <v>288</v>
      </c>
      <c r="I482" s="129">
        <f t="shared" si="26"/>
        <v>288</v>
      </c>
      <c r="K482" s="10"/>
    </row>
    <row r="483" spans="1:11" x14ac:dyDescent="0.25">
      <c r="A483" s="77">
        <v>313</v>
      </c>
      <c r="B483" s="112" t="s">
        <v>602</v>
      </c>
      <c r="C483" s="12" t="s">
        <v>19</v>
      </c>
      <c r="D483" s="81" t="s">
        <v>147</v>
      </c>
      <c r="E483" s="6">
        <v>1</v>
      </c>
      <c r="F483" s="6">
        <v>294</v>
      </c>
      <c r="G483" s="133">
        <f t="shared" si="24"/>
        <v>294</v>
      </c>
      <c r="H483" s="128">
        <f t="shared" si="25"/>
        <v>352.8</v>
      </c>
      <c r="I483" s="129">
        <f t="shared" si="26"/>
        <v>352.8</v>
      </c>
      <c r="K483" s="10"/>
    </row>
    <row r="484" spans="1:11" ht="28.5" x14ac:dyDescent="0.25">
      <c r="A484" s="77">
        <v>314</v>
      </c>
      <c r="B484" s="112" t="s">
        <v>603</v>
      </c>
      <c r="C484" s="12" t="s">
        <v>19</v>
      </c>
      <c r="D484" s="81" t="s">
        <v>186</v>
      </c>
      <c r="E484" s="6">
        <v>0.215</v>
      </c>
      <c r="F484" s="6">
        <v>40.630000000000003</v>
      </c>
      <c r="G484" s="133">
        <f t="shared" si="24"/>
        <v>8.74</v>
      </c>
      <c r="H484" s="128">
        <f t="shared" si="25"/>
        <v>10.49</v>
      </c>
      <c r="I484" s="129">
        <f t="shared" si="26"/>
        <v>10.49</v>
      </c>
      <c r="K484" s="10"/>
    </row>
    <row r="485" spans="1:11" x14ac:dyDescent="0.25">
      <c r="A485" s="77">
        <v>315</v>
      </c>
      <c r="B485" s="112" t="s">
        <v>604</v>
      </c>
      <c r="C485" s="12" t="s">
        <v>19</v>
      </c>
      <c r="D485" s="81" t="s">
        <v>222</v>
      </c>
      <c r="E485" s="6">
        <v>64</v>
      </c>
      <c r="F485" s="6">
        <v>3.19</v>
      </c>
      <c r="G485" s="133">
        <f t="shared" si="24"/>
        <v>204.16</v>
      </c>
      <c r="H485" s="128">
        <f t="shared" si="25"/>
        <v>244.99</v>
      </c>
      <c r="I485" s="129">
        <f t="shared" si="26"/>
        <v>244.99</v>
      </c>
      <c r="K485" s="10"/>
    </row>
    <row r="486" spans="1:11" x14ac:dyDescent="0.25">
      <c r="A486" s="77">
        <v>316</v>
      </c>
      <c r="B486" s="112" t="s">
        <v>605</v>
      </c>
      <c r="C486" s="12" t="s">
        <v>19</v>
      </c>
      <c r="D486" s="81" t="s">
        <v>222</v>
      </c>
      <c r="E486" s="6">
        <v>18</v>
      </c>
      <c r="F486" s="6">
        <v>6.06</v>
      </c>
      <c r="G486" s="133">
        <f t="shared" si="24"/>
        <v>109.08</v>
      </c>
      <c r="H486" s="128">
        <f t="shared" si="25"/>
        <v>130.9</v>
      </c>
      <c r="I486" s="129">
        <f t="shared" si="26"/>
        <v>130.9</v>
      </c>
      <c r="K486" s="10"/>
    </row>
    <row r="487" spans="1:11" x14ac:dyDescent="0.25">
      <c r="A487" s="77">
        <v>317</v>
      </c>
      <c r="B487" s="112" t="s">
        <v>606</v>
      </c>
      <c r="C487" s="12" t="s">
        <v>19</v>
      </c>
      <c r="D487" s="81" t="s">
        <v>222</v>
      </c>
      <c r="E487" s="6">
        <v>12</v>
      </c>
      <c r="F487" s="6">
        <v>6.85</v>
      </c>
      <c r="G487" s="133">
        <f t="shared" si="24"/>
        <v>82.2</v>
      </c>
      <c r="H487" s="128">
        <f t="shared" si="25"/>
        <v>98.64</v>
      </c>
      <c r="I487" s="129">
        <f t="shared" si="26"/>
        <v>98.64</v>
      </c>
      <c r="K487" s="10"/>
    </row>
    <row r="488" spans="1:11" x14ac:dyDescent="0.25">
      <c r="A488" s="77">
        <v>318</v>
      </c>
      <c r="B488" s="112" t="s">
        <v>607</v>
      </c>
      <c r="C488" s="12" t="s">
        <v>19</v>
      </c>
      <c r="D488" s="81" t="s">
        <v>222</v>
      </c>
      <c r="E488" s="6">
        <v>4</v>
      </c>
      <c r="F488" s="6">
        <v>0.89</v>
      </c>
      <c r="G488" s="133">
        <f t="shared" si="24"/>
        <v>3.56</v>
      </c>
      <c r="H488" s="128">
        <f t="shared" si="25"/>
        <v>4.2699999999999996</v>
      </c>
      <c r="I488" s="129">
        <f t="shared" si="26"/>
        <v>4.2699999999999996</v>
      </c>
      <c r="K488" s="10"/>
    </row>
    <row r="489" spans="1:11" x14ac:dyDescent="0.25">
      <c r="A489" s="77">
        <v>319</v>
      </c>
      <c r="B489" s="112" t="s">
        <v>608</v>
      </c>
      <c r="C489" s="12" t="s">
        <v>19</v>
      </c>
      <c r="D489" s="81" t="s">
        <v>222</v>
      </c>
      <c r="E489" s="6">
        <v>4</v>
      </c>
      <c r="F489" s="6">
        <v>9.7799999999999994</v>
      </c>
      <c r="G489" s="133">
        <f t="shared" si="24"/>
        <v>39.119999999999997</v>
      </c>
      <c r="H489" s="128">
        <f t="shared" si="25"/>
        <v>46.94</v>
      </c>
      <c r="I489" s="129">
        <f t="shared" si="26"/>
        <v>46.94</v>
      </c>
      <c r="K489" s="10"/>
    </row>
    <row r="490" spans="1:11" x14ac:dyDescent="0.25">
      <c r="A490" s="77">
        <v>320</v>
      </c>
      <c r="B490" s="112" t="s">
        <v>609</v>
      </c>
      <c r="C490" s="12" t="s">
        <v>19</v>
      </c>
      <c r="D490" s="81" t="s">
        <v>222</v>
      </c>
      <c r="E490" s="6">
        <v>128</v>
      </c>
      <c r="F490" s="6">
        <v>2.63</v>
      </c>
      <c r="G490" s="133">
        <f t="shared" si="24"/>
        <v>336.64</v>
      </c>
      <c r="H490" s="128">
        <f t="shared" si="25"/>
        <v>403.97</v>
      </c>
      <c r="I490" s="129">
        <f t="shared" si="26"/>
        <v>403.97</v>
      </c>
      <c r="K490" s="10"/>
    </row>
    <row r="491" spans="1:11" x14ac:dyDescent="0.25">
      <c r="A491" s="77">
        <v>321</v>
      </c>
      <c r="B491" s="112" t="s">
        <v>610</v>
      </c>
      <c r="C491" s="12" t="s">
        <v>19</v>
      </c>
      <c r="D491" s="81" t="s">
        <v>222</v>
      </c>
      <c r="E491" s="6">
        <v>1</v>
      </c>
      <c r="F491" s="6">
        <v>2.63</v>
      </c>
      <c r="G491" s="133">
        <f t="shared" si="24"/>
        <v>2.63</v>
      </c>
      <c r="H491" s="128">
        <f t="shared" si="25"/>
        <v>3.16</v>
      </c>
      <c r="I491" s="129">
        <f t="shared" si="26"/>
        <v>3.16</v>
      </c>
      <c r="K491" s="10"/>
    </row>
    <row r="492" spans="1:11" x14ac:dyDescent="0.25">
      <c r="A492" s="77">
        <v>322</v>
      </c>
      <c r="B492" s="112" t="s">
        <v>611</v>
      </c>
      <c r="C492" s="12" t="s">
        <v>19</v>
      </c>
      <c r="D492" s="81" t="s">
        <v>222</v>
      </c>
      <c r="E492" s="6">
        <v>12</v>
      </c>
      <c r="F492" s="6">
        <v>3.54</v>
      </c>
      <c r="G492" s="133">
        <f t="shared" si="24"/>
        <v>42.48</v>
      </c>
      <c r="H492" s="128">
        <f t="shared" si="25"/>
        <v>50.98</v>
      </c>
      <c r="I492" s="129">
        <f t="shared" si="26"/>
        <v>50.98</v>
      </c>
      <c r="K492" s="10"/>
    </row>
    <row r="493" spans="1:11" ht="28.5" x14ac:dyDescent="0.25">
      <c r="A493" s="77">
        <v>323</v>
      </c>
      <c r="B493" s="112" t="s">
        <v>612</v>
      </c>
      <c r="C493" s="12" t="s">
        <v>19</v>
      </c>
      <c r="D493" s="81" t="s">
        <v>222</v>
      </c>
      <c r="E493" s="6">
        <v>64</v>
      </c>
      <c r="F493" s="6">
        <v>7.11</v>
      </c>
      <c r="G493" s="133">
        <f t="shared" si="24"/>
        <v>455.04</v>
      </c>
      <c r="H493" s="128">
        <f t="shared" si="25"/>
        <v>546.04999999999995</v>
      </c>
      <c r="I493" s="129">
        <f t="shared" si="26"/>
        <v>546.04999999999995</v>
      </c>
      <c r="K493" s="10"/>
    </row>
    <row r="494" spans="1:11" x14ac:dyDescent="0.25">
      <c r="A494" s="77">
        <v>324</v>
      </c>
      <c r="B494" s="112" t="s">
        <v>613</v>
      </c>
      <c r="C494" s="12" t="s">
        <v>19</v>
      </c>
      <c r="D494" s="81" t="s">
        <v>147</v>
      </c>
      <c r="E494" s="6">
        <v>1</v>
      </c>
      <c r="F494" s="6">
        <v>319.7</v>
      </c>
      <c r="G494" s="133">
        <f t="shared" si="24"/>
        <v>319.7</v>
      </c>
      <c r="H494" s="128">
        <f t="shared" si="25"/>
        <v>383.64</v>
      </c>
      <c r="I494" s="129">
        <f t="shared" si="26"/>
        <v>383.64</v>
      </c>
      <c r="K494" s="10"/>
    </row>
    <row r="495" spans="1:11" x14ac:dyDescent="0.25">
      <c r="A495" s="77">
        <v>325</v>
      </c>
      <c r="B495" s="112" t="s">
        <v>614</v>
      </c>
      <c r="C495" s="12" t="s">
        <v>19</v>
      </c>
      <c r="D495" s="81" t="s">
        <v>222</v>
      </c>
      <c r="E495" s="6">
        <v>1</v>
      </c>
      <c r="F495" s="6">
        <v>5.46</v>
      </c>
      <c r="G495" s="133">
        <f t="shared" si="24"/>
        <v>5.46</v>
      </c>
      <c r="H495" s="128">
        <f t="shared" si="25"/>
        <v>6.55</v>
      </c>
      <c r="I495" s="129">
        <f t="shared" si="26"/>
        <v>6.55</v>
      </c>
      <c r="K495" s="10"/>
    </row>
    <row r="496" spans="1:11" x14ac:dyDescent="0.25">
      <c r="A496" s="77">
        <v>326</v>
      </c>
      <c r="B496" s="112" t="s">
        <v>615</v>
      </c>
      <c r="C496" s="12" t="s">
        <v>19</v>
      </c>
      <c r="D496" s="81" t="s">
        <v>222</v>
      </c>
      <c r="E496" s="6">
        <v>6</v>
      </c>
      <c r="F496" s="6">
        <v>11.64</v>
      </c>
      <c r="G496" s="133">
        <f t="shared" si="24"/>
        <v>69.84</v>
      </c>
      <c r="H496" s="128">
        <f t="shared" si="25"/>
        <v>83.81</v>
      </c>
      <c r="I496" s="129">
        <f t="shared" si="26"/>
        <v>83.81</v>
      </c>
      <c r="K496" s="10"/>
    </row>
    <row r="497" spans="1:11" x14ac:dyDescent="0.25">
      <c r="A497" s="77">
        <v>327</v>
      </c>
      <c r="B497" s="112" t="s">
        <v>616</v>
      </c>
      <c r="C497" s="12" t="s">
        <v>19</v>
      </c>
      <c r="D497" s="81" t="s">
        <v>222</v>
      </c>
      <c r="E497" s="6">
        <v>4</v>
      </c>
      <c r="F497" s="6">
        <v>11.37</v>
      </c>
      <c r="G497" s="133">
        <f t="shared" si="24"/>
        <v>45.48</v>
      </c>
      <c r="H497" s="128">
        <f t="shared" si="25"/>
        <v>54.58</v>
      </c>
      <c r="I497" s="129">
        <f t="shared" si="26"/>
        <v>54.58</v>
      </c>
      <c r="K497" s="10"/>
    </row>
    <row r="498" spans="1:11" ht="28.5" x14ac:dyDescent="0.25">
      <c r="A498" s="77">
        <v>328</v>
      </c>
      <c r="B498" s="112" t="s">
        <v>617</v>
      </c>
      <c r="C498" s="12" t="s">
        <v>19</v>
      </c>
      <c r="D498" s="81" t="s">
        <v>222</v>
      </c>
      <c r="E498" s="6">
        <v>64</v>
      </c>
      <c r="F498" s="6">
        <v>13.69</v>
      </c>
      <c r="G498" s="133">
        <f t="shared" ref="G498:G526" si="27">ROUND(E498*F498,2)</f>
        <v>876.16</v>
      </c>
      <c r="H498" s="128">
        <f t="shared" si="25"/>
        <v>1051.3900000000001</v>
      </c>
      <c r="I498" s="129">
        <f t="shared" si="26"/>
        <v>1051.3900000000001</v>
      </c>
      <c r="K498" s="10"/>
    </row>
    <row r="499" spans="1:11" ht="42.75" x14ac:dyDescent="0.25">
      <c r="A499" s="77">
        <v>329</v>
      </c>
      <c r="B499" s="112" t="s">
        <v>618</v>
      </c>
      <c r="C499" s="12" t="s">
        <v>19</v>
      </c>
      <c r="D499" s="81" t="s">
        <v>222</v>
      </c>
      <c r="E499" s="6">
        <v>44</v>
      </c>
      <c r="F499" s="6">
        <v>31.86</v>
      </c>
      <c r="G499" s="133">
        <f t="shared" si="27"/>
        <v>1401.84</v>
      </c>
      <c r="H499" s="128">
        <f t="shared" si="25"/>
        <v>1682.21</v>
      </c>
      <c r="I499" s="129">
        <f t="shared" si="26"/>
        <v>1682.21</v>
      </c>
      <c r="K499" s="10"/>
    </row>
    <row r="500" spans="1:11" ht="28.5" x14ac:dyDescent="0.25">
      <c r="A500" s="77">
        <v>330</v>
      </c>
      <c r="B500" s="112" t="s">
        <v>619</v>
      </c>
      <c r="C500" s="12" t="s">
        <v>19</v>
      </c>
      <c r="D500" s="81" t="s">
        <v>222</v>
      </c>
      <c r="E500" s="6">
        <v>20</v>
      </c>
      <c r="F500" s="6">
        <v>3.53</v>
      </c>
      <c r="G500" s="133">
        <f t="shared" si="27"/>
        <v>70.599999999999994</v>
      </c>
      <c r="H500" s="128">
        <f t="shared" si="25"/>
        <v>84.72</v>
      </c>
      <c r="I500" s="129">
        <f t="shared" si="26"/>
        <v>84.72</v>
      </c>
      <c r="K500" s="10"/>
    </row>
    <row r="501" spans="1:11" x14ac:dyDescent="0.25">
      <c r="A501" s="77">
        <v>331</v>
      </c>
      <c r="B501" s="112" t="s">
        <v>620</v>
      </c>
      <c r="C501" s="12" t="s">
        <v>19</v>
      </c>
      <c r="D501" s="81"/>
      <c r="E501" s="6"/>
      <c r="F501" s="6"/>
      <c r="G501" s="133">
        <f t="shared" si="27"/>
        <v>0</v>
      </c>
      <c r="H501" s="128">
        <f t="shared" si="25"/>
        <v>0</v>
      </c>
      <c r="I501" s="129">
        <f t="shared" si="26"/>
        <v>0</v>
      </c>
      <c r="K501" s="10"/>
    </row>
    <row r="502" spans="1:11" ht="28.5" x14ac:dyDescent="0.25">
      <c r="A502" s="77">
        <v>332</v>
      </c>
      <c r="B502" s="112" t="s">
        <v>621</v>
      </c>
      <c r="C502" s="12" t="s">
        <v>19</v>
      </c>
      <c r="D502" s="81" t="s">
        <v>222</v>
      </c>
      <c r="E502" s="6">
        <v>2</v>
      </c>
      <c r="F502" s="6">
        <v>73.52</v>
      </c>
      <c r="G502" s="133">
        <f t="shared" si="27"/>
        <v>147.04</v>
      </c>
      <c r="H502" s="128">
        <f t="shared" ref="H502:H526" si="28">ROUND(G502*1.2,2)</f>
        <v>176.45</v>
      </c>
      <c r="I502" s="129">
        <f t="shared" si="26"/>
        <v>176.45</v>
      </c>
      <c r="K502" s="10"/>
    </row>
    <row r="503" spans="1:11" ht="28.5" x14ac:dyDescent="0.25">
      <c r="A503" s="77">
        <v>333</v>
      </c>
      <c r="B503" s="112" t="s">
        <v>622</v>
      </c>
      <c r="C503" s="12" t="s">
        <v>19</v>
      </c>
      <c r="D503" s="81" t="s">
        <v>222</v>
      </c>
      <c r="E503" s="6">
        <v>13</v>
      </c>
      <c r="F503" s="6">
        <v>2.69</v>
      </c>
      <c r="G503" s="133">
        <f t="shared" si="27"/>
        <v>34.97</v>
      </c>
      <c r="H503" s="128">
        <f t="shared" si="28"/>
        <v>41.96</v>
      </c>
      <c r="I503" s="129">
        <f t="shared" si="26"/>
        <v>41.96</v>
      </c>
      <c r="K503" s="10"/>
    </row>
    <row r="504" spans="1:11" x14ac:dyDescent="0.25">
      <c r="A504" s="77">
        <v>334</v>
      </c>
      <c r="B504" s="112" t="s">
        <v>623</v>
      </c>
      <c r="C504" s="12" t="s">
        <v>19</v>
      </c>
      <c r="D504" s="81" t="s">
        <v>222</v>
      </c>
      <c r="E504" s="6">
        <v>64</v>
      </c>
      <c r="F504" s="6">
        <v>1.98</v>
      </c>
      <c r="G504" s="133">
        <f t="shared" si="27"/>
        <v>126.72</v>
      </c>
      <c r="H504" s="128">
        <f t="shared" si="28"/>
        <v>152.06</v>
      </c>
      <c r="I504" s="129">
        <f t="shared" si="26"/>
        <v>152.06</v>
      </c>
      <c r="K504" s="10"/>
    </row>
    <row r="505" spans="1:11" x14ac:dyDescent="0.25">
      <c r="A505" s="77">
        <v>335</v>
      </c>
      <c r="B505" s="112" t="s">
        <v>624</v>
      </c>
      <c r="C505" s="12" t="s">
        <v>19</v>
      </c>
      <c r="D505" s="81" t="s">
        <v>222</v>
      </c>
      <c r="E505" s="6">
        <v>128</v>
      </c>
      <c r="F505" s="6">
        <v>3.65</v>
      </c>
      <c r="G505" s="133">
        <f t="shared" si="27"/>
        <v>467.2</v>
      </c>
      <c r="H505" s="128">
        <f t="shared" si="28"/>
        <v>560.64</v>
      </c>
      <c r="I505" s="129">
        <f t="shared" si="26"/>
        <v>560.64</v>
      </c>
      <c r="K505" s="10"/>
    </row>
    <row r="506" spans="1:11" x14ac:dyDescent="0.25">
      <c r="A506" s="77">
        <v>336</v>
      </c>
      <c r="B506" s="112" t="s">
        <v>625</v>
      </c>
      <c r="C506" s="12" t="s">
        <v>19</v>
      </c>
      <c r="D506" s="81" t="s">
        <v>222</v>
      </c>
      <c r="E506" s="6">
        <v>1</v>
      </c>
      <c r="F506" s="6">
        <v>3.79</v>
      </c>
      <c r="G506" s="133">
        <f t="shared" si="27"/>
        <v>3.79</v>
      </c>
      <c r="H506" s="128">
        <f t="shared" si="28"/>
        <v>4.55</v>
      </c>
      <c r="I506" s="129">
        <f t="shared" si="26"/>
        <v>4.55</v>
      </c>
      <c r="K506" s="10"/>
    </row>
    <row r="507" spans="1:11" x14ac:dyDescent="0.25">
      <c r="A507" s="77">
        <v>337</v>
      </c>
      <c r="B507" s="112" t="s">
        <v>626</v>
      </c>
      <c r="C507" s="12" t="s">
        <v>19</v>
      </c>
      <c r="D507" s="81" t="s">
        <v>222</v>
      </c>
      <c r="E507" s="6">
        <v>12</v>
      </c>
      <c r="F507" s="6">
        <v>8.0399999999999991</v>
      </c>
      <c r="G507" s="133">
        <f t="shared" si="27"/>
        <v>96.48</v>
      </c>
      <c r="H507" s="128">
        <f t="shared" si="28"/>
        <v>115.78</v>
      </c>
      <c r="I507" s="129">
        <f t="shared" si="26"/>
        <v>115.78</v>
      </c>
      <c r="K507" s="10"/>
    </row>
    <row r="508" spans="1:11" x14ac:dyDescent="0.25">
      <c r="A508" s="77">
        <v>338</v>
      </c>
      <c r="B508" s="112" t="s">
        <v>627</v>
      </c>
      <c r="C508" s="12" t="s">
        <v>19</v>
      </c>
      <c r="D508" s="81" t="s">
        <v>222</v>
      </c>
      <c r="E508" s="6">
        <v>6</v>
      </c>
      <c r="F508" s="6">
        <v>7.74</v>
      </c>
      <c r="G508" s="133">
        <f t="shared" si="27"/>
        <v>46.44</v>
      </c>
      <c r="H508" s="128">
        <f t="shared" si="28"/>
        <v>55.73</v>
      </c>
      <c r="I508" s="129">
        <f t="shared" si="26"/>
        <v>55.73</v>
      </c>
      <c r="K508" s="10"/>
    </row>
    <row r="509" spans="1:11" ht="28.5" x14ac:dyDescent="0.25">
      <c r="A509" s="77">
        <v>339</v>
      </c>
      <c r="B509" s="112" t="s">
        <v>628</v>
      </c>
      <c r="C509" s="12" t="s">
        <v>19</v>
      </c>
      <c r="D509" s="81" t="s">
        <v>222</v>
      </c>
      <c r="E509" s="6">
        <v>1</v>
      </c>
      <c r="F509" s="6">
        <v>105.6</v>
      </c>
      <c r="G509" s="133">
        <f t="shared" si="27"/>
        <v>105.6</v>
      </c>
      <c r="H509" s="128">
        <f t="shared" si="28"/>
        <v>126.72</v>
      </c>
      <c r="I509" s="129">
        <f t="shared" si="26"/>
        <v>126.72</v>
      </c>
      <c r="K509" s="10"/>
    </row>
    <row r="510" spans="1:11" ht="28.5" x14ac:dyDescent="0.25">
      <c r="A510" s="77">
        <v>340</v>
      </c>
      <c r="B510" s="112" t="s">
        <v>629</v>
      </c>
      <c r="C510" s="12" t="s">
        <v>19</v>
      </c>
      <c r="D510" s="81" t="s">
        <v>222</v>
      </c>
      <c r="E510" s="6">
        <v>1</v>
      </c>
      <c r="F510" s="6">
        <v>32.4</v>
      </c>
      <c r="G510" s="133">
        <f t="shared" si="27"/>
        <v>32.4</v>
      </c>
      <c r="H510" s="128">
        <f t="shared" si="28"/>
        <v>38.880000000000003</v>
      </c>
      <c r="I510" s="129">
        <f t="shared" si="26"/>
        <v>38.880000000000003</v>
      </c>
      <c r="K510" s="10"/>
    </row>
    <row r="511" spans="1:11" ht="28.5" x14ac:dyDescent="0.25">
      <c r="A511" s="77">
        <v>341</v>
      </c>
      <c r="B511" s="112" t="s">
        <v>630</v>
      </c>
      <c r="C511" s="12" t="s">
        <v>19</v>
      </c>
      <c r="D511" s="81" t="s">
        <v>222</v>
      </c>
      <c r="E511" s="6">
        <v>1</v>
      </c>
      <c r="F511" s="6">
        <v>19.8</v>
      </c>
      <c r="G511" s="133">
        <f t="shared" si="27"/>
        <v>19.8</v>
      </c>
      <c r="H511" s="128">
        <f t="shared" si="28"/>
        <v>23.76</v>
      </c>
      <c r="I511" s="129">
        <f t="shared" si="26"/>
        <v>23.76</v>
      </c>
      <c r="K511" s="10"/>
    </row>
    <row r="512" spans="1:11" ht="28.5" x14ac:dyDescent="0.25">
      <c r="A512" s="77">
        <v>342</v>
      </c>
      <c r="B512" s="112" t="s">
        <v>631</v>
      </c>
      <c r="C512" s="12" t="s">
        <v>19</v>
      </c>
      <c r="D512" s="81" t="s">
        <v>222</v>
      </c>
      <c r="E512" s="6">
        <v>1</v>
      </c>
      <c r="F512" s="6">
        <v>25.2</v>
      </c>
      <c r="G512" s="133">
        <f t="shared" si="27"/>
        <v>25.2</v>
      </c>
      <c r="H512" s="128">
        <f t="shared" si="28"/>
        <v>30.24</v>
      </c>
      <c r="I512" s="129">
        <f t="shared" si="26"/>
        <v>30.24</v>
      </c>
      <c r="K512" s="10"/>
    </row>
    <row r="513" spans="1:11" ht="28.5" x14ac:dyDescent="0.25">
      <c r="A513" s="77">
        <v>343</v>
      </c>
      <c r="B513" s="112" t="s">
        <v>632</v>
      </c>
      <c r="C513" s="12" t="s">
        <v>19</v>
      </c>
      <c r="D513" s="81" t="s">
        <v>222</v>
      </c>
      <c r="E513" s="6">
        <v>6</v>
      </c>
      <c r="F513" s="6">
        <v>6.6</v>
      </c>
      <c r="G513" s="133">
        <f t="shared" si="27"/>
        <v>39.6</v>
      </c>
      <c r="H513" s="128">
        <f t="shared" si="28"/>
        <v>47.52</v>
      </c>
      <c r="I513" s="129">
        <f t="shared" si="26"/>
        <v>47.52</v>
      </c>
      <c r="K513" s="10"/>
    </row>
    <row r="514" spans="1:11" ht="28.5" x14ac:dyDescent="0.25">
      <c r="A514" s="77">
        <v>344</v>
      </c>
      <c r="B514" s="112" t="s">
        <v>633</v>
      </c>
      <c r="C514" s="12" t="s">
        <v>19</v>
      </c>
      <c r="D514" s="81" t="s">
        <v>186</v>
      </c>
      <c r="E514" s="6">
        <v>0.09</v>
      </c>
      <c r="F514" s="6">
        <v>30.59</v>
      </c>
      <c r="G514" s="133">
        <f t="shared" si="27"/>
        <v>2.75</v>
      </c>
      <c r="H514" s="128">
        <f t="shared" si="28"/>
        <v>3.3</v>
      </c>
      <c r="I514" s="129">
        <f t="shared" si="26"/>
        <v>3.3</v>
      </c>
      <c r="K514" s="10"/>
    </row>
    <row r="515" spans="1:11" ht="28.5" x14ac:dyDescent="0.25">
      <c r="A515" s="77">
        <v>345</v>
      </c>
      <c r="B515" s="112" t="s">
        <v>634</v>
      </c>
      <c r="C515" s="12" t="s">
        <v>19</v>
      </c>
      <c r="D515" s="81" t="s">
        <v>171</v>
      </c>
      <c r="E515" s="6">
        <v>83.25</v>
      </c>
      <c r="F515" s="6">
        <v>1.1200000000000001</v>
      </c>
      <c r="G515" s="133">
        <f t="shared" si="27"/>
        <v>93.24</v>
      </c>
      <c r="H515" s="128">
        <f t="shared" si="28"/>
        <v>111.89</v>
      </c>
      <c r="I515" s="129">
        <f t="shared" si="26"/>
        <v>111.89</v>
      </c>
      <c r="K515" s="10"/>
    </row>
    <row r="516" spans="1:11" ht="28.5" x14ac:dyDescent="0.25">
      <c r="A516" s="77">
        <v>346</v>
      </c>
      <c r="B516" s="112" t="s">
        <v>635</v>
      </c>
      <c r="C516" s="12" t="s">
        <v>19</v>
      </c>
      <c r="D516" s="81" t="s">
        <v>222</v>
      </c>
      <c r="E516" s="6">
        <v>9</v>
      </c>
      <c r="F516" s="6">
        <v>26.64</v>
      </c>
      <c r="G516" s="133">
        <f t="shared" si="27"/>
        <v>239.76</v>
      </c>
      <c r="H516" s="128">
        <f t="shared" si="28"/>
        <v>287.70999999999998</v>
      </c>
      <c r="I516" s="129">
        <f t="shared" si="26"/>
        <v>287.70999999999998</v>
      </c>
      <c r="K516" s="10"/>
    </row>
    <row r="517" spans="1:11" ht="28.5" x14ac:dyDescent="0.25">
      <c r="A517" s="77">
        <v>347</v>
      </c>
      <c r="B517" s="112" t="s">
        <v>636</v>
      </c>
      <c r="C517" s="12" t="s">
        <v>19</v>
      </c>
      <c r="D517" s="81" t="s">
        <v>222</v>
      </c>
      <c r="E517" s="6">
        <v>2</v>
      </c>
      <c r="F517" s="6">
        <v>28.9</v>
      </c>
      <c r="G517" s="133">
        <f t="shared" si="27"/>
        <v>57.8</v>
      </c>
      <c r="H517" s="128">
        <f t="shared" si="28"/>
        <v>69.36</v>
      </c>
      <c r="I517" s="129">
        <f t="shared" si="26"/>
        <v>69.36</v>
      </c>
      <c r="K517" s="10"/>
    </row>
    <row r="518" spans="1:11" ht="28.5" x14ac:dyDescent="0.25">
      <c r="A518" s="77">
        <v>348</v>
      </c>
      <c r="B518" s="112" t="s">
        <v>637</v>
      </c>
      <c r="C518" s="12" t="s">
        <v>19</v>
      </c>
      <c r="D518" s="81" t="s">
        <v>222</v>
      </c>
      <c r="E518" s="6">
        <v>2</v>
      </c>
      <c r="F518" s="6">
        <v>39.64</v>
      </c>
      <c r="G518" s="133">
        <f t="shared" si="27"/>
        <v>79.28</v>
      </c>
      <c r="H518" s="128">
        <f t="shared" si="28"/>
        <v>95.14</v>
      </c>
      <c r="I518" s="129">
        <f t="shared" si="26"/>
        <v>95.14</v>
      </c>
      <c r="K518" s="10"/>
    </row>
    <row r="519" spans="1:11" ht="28.5" x14ac:dyDescent="0.25">
      <c r="A519" s="77">
        <v>349</v>
      </c>
      <c r="B519" s="112" t="s">
        <v>638</v>
      </c>
      <c r="C519" s="12" t="s">
        <v>19</v>
      </c>
      <c r="D519" s="81" t="s">
        <v>222</v>
      </c>
      <c r="E519" s="6">
        <v>9</v>
      </c>
      <c r="F519" s="6">
        <v>91.01</v>
      </c>
      <c r="G519" s="133">
        <f t="shared" si="27"/>
        <v>819.09</v>
      </c>
      <c r="H519" s="128">
        <f t="shared" si="28"/>
        <v>982.91</v>
      </c>
      <c r="I519" s="129">
        <f t="shared" si="26"/>
        <v>982.91</v>
      </c>
      <c r="K519" s="10"/>
    </row>
    <row r="520" spans="1:11" ht="28.5" x14ac:dyDescent="0.25">
      <c r="A520" s="77">
        <v>350</v>
      </c>
      <c r="B520" s="112" t="s">
        <v>639</v>
      </c>
      <c r="C520" s="12" t="s">
        <v>19</v>
      </c>
      <c r="D520" s="81" t="s">
        <v>222</v>
      </c>
      <c r="E520" s="6">
        <v>2</v>
      </c>
      <c r="F520" s="6">
        <v>139.38</v>
      </c>
      <c r="G520" s="133">
        <f t="shared" si="27"/>
        <v>278.76</v>
      </c>
      <c r="H520" s="128">
        <f t="shared" si="28"/>
        <v>334.51</v>
      </c>
      <c r="I520" s="129">
        <f t="shared" si="26"/>
        <v>334.51</v>
      </c>
      <c r="K520" s="10"/>
    </row>
    <row r="521" spans="1:11" ht="28.5" x14ac:dyDescent="0.25">
      <c r="A521" s="77">
        <v>351</v>
      </c>
      <c r="B521" s="112" t="s">
        <v>640</v>
      </c>
      <c r="C521" s="12" t="s">
        <v>19</v>
      </c>
      <c r="D521" s="81" t="s">
        <v>222</v>
      </c>
      <c r="E521" s="6">
        <v>2</v>
      </c>
      <c r="F521" s="6">
        <v>314.51</v>
      </c>
      <c r="G521" s="133">
        <f t="shared" si="27"/>
        <v>629.02</v>
      </c>
      <c r="H521" s="128">
        <f t="shared" si="28"/>
        <v>754.82</v>
      </c>
      <c r="I521" s="129">
        <f t="shared" ref="I521:I526" si="29">ROUND((G521*20/100+G521)*(1-($C$10)),2)</f>
        <v>754.82</v>
      </c>
      <c r="K521" s="10"/>
    </row>
    <row r="522" spans="1:11" ht="28.5" x14ac:dyDescent="0.25">
      <c r="A522" s="77">
        <v>352</v>
      </c>
      <c r="B522" s="112" t="s">
        <v>641</v>
      </c>
      <c r="C522" s="12" t="s">
        <v>19</v>
      </c>
      <c r="D522" s="81" t="s">
        <v>222</v>
      </c>
      <c r="E522" s="6">
        <v>84</v>
      </c>
      <c r="F522" s="6">
        <v>0.42</v>
      </c>
      <c r="G522" s="133">
        <f t="shared" si="27"/>
        <v>35.28</v>
      </c>
      <c r="H522" s="128">
        <f t="shared" si="28"/>
        <v>42.34</v>
      </c>
      <c r="I522" s="129">
        <f t="shared" si="29"/>
        <v>42.34</v>
      </c>
      <c r="K522" s="10"/>
    </row>
    <row r="523" spans="1:11" ht="28.5" x14ac:dyDescent="0.25">
      <c r="A523" s="77">
        <v>353</v>
      </c>
      <c r="B523" s="112" t="s">
        <v>642</v>
      </c>
      <c r="C523" s="12" t="s">
        <v>19</v>
      </c>
      <c r="D523" s="81" t="s">
        <v>240</v>
      </c>
      <c r="E523" s="6">
        <v>25</v>
      </c>
      <c r="F523" s="6">
        <v>4.0199999999999996</v>
      </c>
      <c r="G523" s="133">
        <f t="shared" si="27"/>
        <v>100.5</v>
      </c>
      <c r="H523" s="128">
        <f t="shared" si="28"/>
        <v>120.6</v>
      </c>
      <c r="I523" s="129">
        <f t="shared" si="29"/>
        <v>120.6</v>
      </c>
      <c r="K523" s="10"/>
    </row>
    <row r="524" spans="1:11" x14ac:dyDescent="0.25">
      <c r="A524" s="77">
        <v>354</v>
      </c>
      <c r="B524" s="112" t="s">
        <v>643</v>
      </c>
      <c r="C524" s="12" t="s">
        <v>19</v>
      </c>
      <c r="D524" s="81" t="s">
        <v>240</v>
      </c>
      <c r="E524" s="6">
        <v>25</v>
      </c>
      <c r="F524" s="6">
        <v>4.74</v>
      </c>
      <c r="G524" s="133">
        <f t="shared" si="27"/>
        <v>118.5</v>
      </c>
      <c r="H524" s="128">
        <f t="shared" si="28"/>
        <v>142.19999999999999</v>
      </c>
      <c r="I524" s="129">
        <f t="shared" si="29"/>
        <v>142.19999999999999</v>
      </c>
      <c r="K524" s="10"/>
    </row>
    <row r="525" spans="1:11" ht="28.5" x14ac:dyDescent="0.25">
      <c r="A525" s="77">
        <v>355</v>
      </c>
      <c r="B525" s="112" t="s">
        <v>644</v>
      </c>
      <c r="C525" s="12" t="s">
        <v>19</v>
      </c>
      <c r="D525" s="81" t="s">
        <v>186</v>
      </c>
      <c r="E525" s="6">
        <v>2.7E-2</v>
      </c>
      <c r="F525" s="6">
        <v>42.55</v>
      </c>
      <c r="G525" s="133">
        <f t="shared" si="27"/>
        <v>1.1499999999999999</v>
      </c>
      <c r="H525" s="128">
        <f t="shared" si="28"/>
        <v>1.38</v>
      </c>
      <c r="I525" s="129">
        <f t="shared" si="29"/>
        <v>1.38</v>
      </c>
      <c r="K525" s="10"/>
    </row>
    <row r="526" spans="1:11" ht="28.5" x14ac:dyDescent="0.25">
      <c r="A526" s="77">
        <v>356</v>
      </c>
      <c r="B526" s="112" t="s">
        <v>645</v>
      </c>
      <c r="C526" s="12" t="s">
        <v>19</v>
      </c>
      <c r="D526" s="81" t="s">
        <v>173</v>
      </c>
      <c r="E526" s="6">
        <v>128</v>
      </c>
      <c r="F526" s="6">
        <v>1.48</v>
      </c>
      <c r="G526" s="133">
        <f t="shared" si="27"/>
        <v>189.44</v>
      </c>
      <c r="H526" s="128">
        <f t="shared" si="28"/>
        <v>227.33</v>
      </c>
      <c r="I526" s="129">
        <f t="shared" si="29"/>
        <v>227.33</v>
      </c>
      <c r="K526" s="10"/>
    </row>
    <row r="527" spans="1:11" x14ac:dyDescent="0.25">
      <c r="A527" s="77">
        <v>357</v>
      </c>
      <c r="B527" s="110" t="s">
        <v>16</v>
      </c>
      <c r="C527" s="12" t="s">
        <v>19</v>
      </c>
      <c r="D527" s="81"/>
      <c r="E527" s="6">
        <v>1</v>
      </c>
      <c r="F527" s="6">
        <v>0</v>
      </c>
      <c r="G527" s="133">
        <v>0</v>
      </c>
      <c r="H527" s="128">
        <f t="shared" si="11"/>
        <v>0</v>
      </c>
      <c r="I527" s="129">
        <f>ROUND((G527*20/100+G527)*(1-($C$10)),2)</f>
        <v>0</v>
      </c>
      <c r="K527" s="10" t="s">
        <v>55</v>
      </c>
    </row>
    <row r="528" spans="1:11" ht="42.75" x14ac:dyDescent="0.25">
      <c r="A528" s="77">
        <v>358</v>
      </c>
      <c r="B528" s="110" t="s">
        <v>17</v>
      </c>
      <c r="C528" s="12" t="s">
        <v>20</v>
      </c>
      <c r="D528" s="81"/>
      <c r="E528" s="6">
        <v>0</v>
      </c>
      <c r="F528" s="6">
        <v>0</v>
      </c>
      <c r="G528" s="133">
        <f t="shared" si="10"/>
        <v>0</v>
      </c>
      <c r="H528" s="128">
        <f t="shared" si="11"/>
        <v>0</v>
      </c>
      <c r="I528" s="129">
        <f>ROUND((G528*20/100+G528)*(1-($C$10)),2)</f>
        <v>0</v>
      </c>
      <c r="K528" s="10"/>
    </row>
    <row r="529" spans="2:11" ht="16.5" customHeight="1" thickBot="1" x14ac:dyDescent="0.3">
      <c r="B529" s="165" t="s">
        <v>35</v>
      </c>
      <c r="C529" s="166"/>
      <c r="D529" s="166"/>
      <c r="E529" s="166"/>
      <c r="F529" s="166"/>
      <c r="G529" s="34">
        <f>SUM(G171:G528)</f>
        <v>153145.57000000009</v>
      </c>
      <c r="H529" s="70">
        <f>SUM(H171:H528)</f>
        <v>183474.71000000014</v>
      </c>
      <c r="I529" s="135">
        <f>SUM(I171:I528)</f>
        <v>183474.71000000014</v>
      </c>
      <c r="K529" s="10"/>
    </row>
    <row r="530" spans="2:11" ht="16.5" thickBot="1" x14ac:dyDescent="0.3">
      <c r="B530" s="160" t="s">
        <v>649</v>
      </c>
      <c r="C530" s="161"/>
      <c r="D530" s="161"/>
      <c r="E530" s="161"/>
      <c r="F530" s="161"/>
      <c r="G530" s="71">
        <f>G93+G127+G168+G529</f>
        <v>348863.75000000012</v>
      </c>
      <c r="H530" s="71">
        <f>H93+H127+H168+H529</f>
        <v>418336.52000000014</v>
      </c>
      <c r="I530" s="71">
        <f>I93+I127+I168+I529</f>
        <v>418336.52000000014</v>
      </c>
      <c r="K530" s="10" t="s">
        <v>50</v>
      </c>
    </row>
    <row r="531" spans="2:11" ht="18.75" customHeight="1" thickBot="1" x14ac:dyDescent="0.3">
      <c r="B531" s="40"/>
      <c r="C531" s="40"/>
      <c r="D531" s="40"/>
      <c r="E531" s="40"/>
      <c r="F531" s="40"/>
      <c r="G531" s="41"/>
      <c r="H531" s="41"/>
      <c r="I531" s="41"/>
      <c r="K531" s="10" t="s">
        <v>55</v>
      </c>
    </row>
    <row r="532" spans="2:11" s="4" customFormat="1" ht="24" customHeight="1" x14ac:dyDescent="0.25">
      <c r="B532" s="167" t="s">
        <v>7</v>
      </c>
      <c r="C532" s="168"/>
      <c r="D532" s="168"/>
      <c r="E532" s="168"/>
      <c r="F532" s="168"/>
      <c r="G532" s="168"/>
      <c r="H532" s="168"/>
      <c r="I532" s="168"/>
      <c r="K532" s="10" t="s">
        <v>53</v>
      </c>
    </row>
    <row r="533" spans="2:11" ht="62.25" customHeight="1" x14ac:dyDescent="0.25">
      <c r="B533" s="75" t="s">
        <v>3</v>
      </c>
      <c r="C533" s="31" t="s">
        <v>6</v>
      </c>
      <c r="D533" s="31" t="s">
        <v>4</v>
      </c>
      <c r="E533" s="31" t="s">
        <v>5</v>
      </c>
      <c r="F533" s="31" t="s">
        <v>52</v>
      </c>
      <c r="G533" s="170" t="s">
        <v>44</v>
      </c>
      <c r="H533" s="171"/>
      <c r="I533" s="172"/>
    </row>
    <row r="534" spans="2:11" ht="29.25" x14ac:dyDescent="0.25">
      <c r="B534" s="33" t="s">
        <v>128</v>
      </c>
      <c r="C534" s="35" t="s">
        <v>32</v>
      </c>
      <c r="D534" s="36" t="s">
        <v>36</v>
      </c>
      <c r="E534" s="6">
        <v>0</v>
      </c>
      <c r="F534" s="6">
        <v>0</v>
      </c>
      <c r="G534" s="144">
        <f>(E534*F534)*(1-($C$10))</f>
        <v>0</v>
      </c>
      <c r="H534" s="145"/>
      <c r="I534" s="146"/>
      <c r="J534" s="30"/>
    </row>
    <row r="535" spans="2:11" ht="29.25" x14ac:dyDescent="0.25">
      <c r="B535" s="33" t="s">
        <v>129</v>
      </c>
      <c r="C535" s="35" t="s">
        <v>32</v>
      </c>
      <c r="D535" s="36" t="s">
        <v>36</v>
      </c>
      <c r="E535" s="6">
        <v>0</v>
      </c>
      <c r="F535" s="6">
        <v>0</v>
      </c>
      <c r="G535" s="144">
        <f t="shared" ref="G535:G540" si="30">(E535*F535)*(1-($C$10))</f>
        <v>0</v>
      </c>
      <c r="H535" s="145"/>
      <c r="I535" s="146"/>
      <c r="J535" s="30"/>
    </row>
    <row r="536" spans="2:11" x14ac:dyDescent="0.25">
      <c r="B536" s="33" t="s">
        <v>130</v>
      </c>
      <c r="C536" s="35" t="s">
        <v>21</v>
      </c>
      <c r="D536" s="36" t="s">
        <v>36</v>
      </c>
      <c r="E536" s="6">
        <v>0</v>
      </c>
      <c r="F536" s="68">
        <v>0</v>
      </c>
      <c r="G536" s="144">
        <f t="shared" si="30"/>
        <v>0</v>
      </c>
      <c r="H536" s="145"/>
      <c r="I536" s="146"/>
      <c r="J536" s="30"/>
      <c r="K536" s="10" t="s">
        <v>61</v>
      </c>
    </row>
    <row r="537" spans="2:11" ht="27" customHeight="1" x14ac:dyDescent="0.25">
      <c r="B537" s="78" t="s">
        <v>131</v>
      </c>
      <c r="C537" s="35" t="s">
        <v>21</v>
      </c>
      <c r="D537" s="36" t="s">
        <v>43</v>
      </c>
      <c r="E537" s="6">
        <v>0</v>
      </c>
      <c r="F537" s="68">
        <v>0</v>
      </c>
      <c r="G537" s="144">
        <f t="shared" si="30"/>
        <v>0</v>
      </c>
      <c r="H537" s="145"/>
      <c r="I537" s="146"/>
      <c r="J537" s="30"/>
      <c r="K537" t="s">
        <v>115</v>
      </c>
    </row>
    <row r="538" spans="2:11" x14ac:dyDescent="0.25">
      <c r="B538" s="78" t="s">
        <v>132</v>
      </c>
      <c r="C538" s="35" t="s">
        <v>21</v>
      </c>
      <c r="D538" s="36" t="s">
        <v>43</v>
      </c>
      <c r="E538" s="6">
        <v>0</v>
      </c>
      <c r="F538" s="68">
        <v>0</v>
      </c>
      <c r="G538" s="144">
        <f t="shared" si="30"/>
        <v>0</v>
      </c>
      <c r="H538" s="145"/>
      <c r="I538" s="146"/>
      <c r="K538" s="10" t="s">
        <v>58</v>
      </c>
    </row>
    <row r="539" spans="2:11" x14ac:dyDescent="0.25">
      <c r="B539" s="78" t="s">
        <v>133</v>
      </c>
      <c r="C539" s="35" t="s">
        <v>21</v>
      </c>
      <c r="D539" s="36" t="s">
        <v>43</v>
      </c>
      <c r="E539" s="6">
        <v>0</v>
      </c>
      <c r="F539" s="68">
        <v>0</v>
      </c>
      <c r="G539" s="144">
        <f t="shared" si="30"/>
        <v>0</v>
      </c>
      <c r="H539" s="145"/>
      <c r="I539" s="146"/>
      <c r="K539" s="10" t="s">
        <v>60</v>
      </c>
    </row>
    <row r="540" spans="2:11" ht="15.75" thickBot="1" x14ac:dyDescent="0.3">
      <c r="B540" s="79" t="s">
        <v>134</v>
      </c>
      <c r="C540" s="64" t="s">
        <v>21</v>
      </c>
      <c r="D540" s="80" t="s">
        <v>43</v>
      </c>
      <c r="E540" s="65">
        <v>0</v>
      </c>
      <c r="F540" s="69">
        <v>0</v>
      </c>
      <c r="G540" s="144">
        <f t="shared" si="30"/>
        <v>0</v>
      </c>
      <c r="H540" s="145"/>
      <c r="I540" s="146"/>
    </row>
    <row r="541" spans="2:11" ht="16.5" thickBot="1" x14ac:dyDescent="0.3">
      <c r="B541" s="156" t="s">
        <v>647</v>
      </c>
      <c r="C541" s="157"/>
      <c r="D541" s="157"/>
      <c r="E541" s="157"/>
      <c r="F541" s="157"/>
      <c r="G541" s="141">
        <f>SUM(G534:G540)</f>
        <v>0</v>
      </c>
      <c r="H541" s="142"/>
      <c r="I541" s="143"/>
      <c r="K541" s="10" t="s">
        <v>58</v>
      </c>
    </row>
    <row r="542" spans="2:11" ht="19.5" customHeight="1" thickBot="1" x14ac:dyDescent="0.3">
      <c r="B542" s="158" t="s">
        <v>648</v>
      </c>
      <c r="C542" s="159"/>
      <c r="D542" s="159"/>
      <c r="E542" s="159"/>
      <c r="F542" s="159"/>
      <c r="G542" s="63">
        <f>G530+G541</f>
        <v>348863.75000000012</v>
      </c>
      <c r="H542" s="63">
        <f>H530+H541</f>
        <v>418336.52000000014</v>
      </c>
      <c r="I542" s="63">
        <f>I530+G541</f>
        <v>418336.52000000014</v>
      </c>
      <c r="K542" s="10" t="s">
        <v>60</v>
      </c>
    </row>
    <row r="543" spans="2:11" x14ac:dyDescent="0.25">
      <c r="B543" s="2"/>
      <c r="C543" s="2"/>
      <c r="D543" s="27"/>
      <c r="E543" s="7"/>
      <c r="F543" s="7"/>
      <c r="G543" s="7"/>
      <c r="H543" s="7"/>
      <c r="I543" s="7"/>
      <c r="K543" s="23" t="s">
        <v>49</v>
      </c>
    </row>
    <row r="544" spans="2:11" x14ac:dyDescent="0.25">
      <c r="B544" s="2"/>
      <c r="C544" s="2"/>
      <c r="D544" s="27"/>
      <c r="E544" s="7"/>
      <c r="F544" s="7"/>
      <c r="G544" s="7"/>
      <c r="H544" s="7"/>
      <c r="I544" s="7"/>
    </row>
    <row r="545" spans="2:9" ht="15" customHeight="1" x14ac:dyDescent="0.25"/>
    <row r="546" spans="2:9" x14ac:dyDescent="0.25">
      <c r="B546" s="29"/>
      <c r="C546" s="29"/>
      <c r="D546" s="29"/>
      <c r="E546" s="29"/>
      <c r="F546" s="29"/>
      <c r="G546" s="29"/>
      <c r="H546" s="29"/>
      <c r="I546" s="29"/>
    </row>
    <row r="547" spans="2:9" x14ac:dyDescent="0.25">
      <c r="B547" s="3"/>
      <c r="C547" s="3"/>
      <c r="D547" s="28"/>
      <c r="E547" s="8"/>
      <c r="F547" s="8"/>
      <c r="G547" s="8"/>
      <c r="H547" s="8"/>
      <c r="I547" s="8"/>
    </row>
  </sheetData>
  <sheetProtection formatCells="0" formatColumns="0" autoFilter="0" pivotTables="0"/>
  <protectedRanges>
    <protectedRange sqref="F527:F528 E127 E93 E168 E15:F92" name="Rozsah2"/>
    <protectedRange sqref="D127 D168 D15:D93" name="Rozsah1"/>
  </protectedRanges>
  <mergeCells count="26">
    <mergeCell ref="B542:F542"/>
    <mergeCell ref="B530:F530"/>
    <mergeCell ref="B169:I169"/>
    <mergeCell ref="B529:F529"/>
    <mergeCell ref="B94:I94"/>
    <mergeCell ref="B532:I532"/>
    <mergeCell ref="G533:I533"/>
    <mergeCell ref="G534:I534"/>
    <mergeCell ref="G536:I536"/>
    <mergeCell ref="G537:I537"/>
    <mergeCell ref="G538:I538"/>
    <mergeCell ref="G539:I539"/>
    <mergeCell ref="G540:I540"/>
    <mergeCell ref="B93:F93"/>
    <mergeCell ref="B128:I128"/>
    <mergeCell ref="G541:I541"/>
    <mergeCell ref="G535:I535"/>
    <mergeCell ref="B2:I2"/>
    <mergeCell ref="C8:I8"/>
    <mergeCell ref="C9:I9"/>
    <mergeCell ref="B6:I6"/>
    <mergeCell ref="B13:I13"/>
    <mergeCell ref="B127:F127"/>
    <mergeCell ref="B168:F168"/>
    <mergeCell ref="B541:F541"/>
    <mergeCell ref="B12:I12"/>
  </mergeCells>
  <dataValidations xWindow="1350" yWindow="920" count="8">
    <dataValidation allowBlank="1" showInputMessage="1" showErrorMessage="1" prompt="Rešpektujte stanovené finančné limity na stavebný dozor, ktoré sú uvedené v Prílohe č. 2 Príručky k oprávnenosti výdavkov - Finančné a percentuálne limity." sqref="F527"/>
    <dataValidation allowBlank="1" showInputMessage="1" showErrorMessage="1" prompt="Povinný nástroj pre informovanie a komunikáciu pri projektoch slúžiacich na financovanie infraštruktúry alebo stavebných činností a celkovej výške NFP nad 500 000,- EUR" sqref="B537"/>
    <dataValidation allowBlank="1" showInputMessage="1" showErrorMessage="1" prompt="Povinný nástroj pre informovanie a komunikáciuvýdavok pri projektoch spočívajúcich v zakúpení fyzického objektu alebo vo financovaní infraštruktúry alebo stavebných činností a celkovej výške NFP nad 500 000,- EUR" sqref="B538"/>
    <dataValidation allowBlank="1" showInputMessage="1" showErrorMessage="1" prompt="Povinný nástroj pre informovanie a komunikáciu pri projektoch, na ktoré sa nevzťahuje povinnosť osadenia dočasného pútača a osadenia stálej tabule" sqref="B539"/>
    <dataValidation allowBlank="1" showInputMessage="1" showErrorMessage="1" prompt="Nepovinný, avšak odporúčaný nástroj pre informovanie a komunikáciu. Jedná sa o inzerciu v regionálnom (nie celoštátnom / celoplošnom) denníku (resp. týždenníku, či dvojtýždenníku) zverejnenú v printovej (nie elektronickej) podobe." sqref="B540"/>
    <dataValidation allowBlank="1" showInputMessage="1" showErrorMessage="1" prompt="Rešpektujte stanovené finančné limity na externý manažment projektu, ktoré sú uvedené v Prílohe č. 2 Príručky k oprávnenosti výdavkov - Finančné a percentuálne limity." sqref="F536"/>
    <dataValidation allowBlank="1" showInputMessage="1" showErrorMessage="1" prompt="Finančný limit pre odmenu je 8,09 EUR za hodinu. Oprávneným výdavkom je cena práce, t.j. hrubá hodinová odmena (ohraničená uvedeným FL) a jej zodpovedajúce zákonné odvody zamestnávateľa." sqref="F534:F535"/>
    <dataValidation allowBlank="1" showInputMessage="1" showErrorMessage="1" prompt="Rešpektujte stanovený percentuálny limit pre rezervu na nepredvídané výdavky súvisiace so stavebnými prácam vo výške max. 2,5 % celkových oprávnených výdavkov na stavebné práce, ktorý je uvedený v Prílohe č. 2 Príručky k oprávnenosti výdavkov   " sqref="F528"/>
  </dataValidations>
  <pageMargins left="0.70866141732283472" right="0.70866141732283472" top="0.74803149606299213" bottom="0.74803149606299213" header="0.31496062992125984" footer="0.31496062992125984"/>
  <pageSetup paperSize="9" scale="43" orientation="landscape" r:id="rId1"/>
  <rowBreaks count="13" manualBreakCount="13">
    <brk id="43" max="23" man="1"/>
    <brk id="89" max="23" man="1"/>
    <brk id="128" max="23" man="1"/>
    <brk id="164" max="23" man="1"/>
    <brk id="202" max="23" man="1"/>
    <brk id="239" max="23" man="1"/>
    <brk id="274" max="23" man="1"/>
    <brk id="317" max="23" man="1"/>
    <brk id="366" max="23" man="1"/>
    <brk id="404" max="23" man="1"/>
    <brk id="440" max="23" man="1"/>
    <brk id="479" max="23" man="1"/>
    <brk id="531" max="2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I63"/>
  <sheetViews>
    <sheetView view="pageBreakPreview" topLeftCell="A28" zoomScale="85" zoomScaleNormal="90" zoomScaleSheetLayoutView="85" workbookViewId="0">
      <selection activeCell="B51" sqref="B51:E51"/>
    </sheetView>
  </sheetViews>
  <sheetFormatPr defaultRowHeight="15" x14ac:dyDescent="0.25"/>
  <cols>
    <col min="1" max="1" width="45.42578125" customWidth="1"/>
    <col min="2" max="2" width="19" customWidth="1"/>
    <col min="3" max="3" width="20.140625" customWidth="1"/>
    <col min="4" max="4" width="12.7109375" customWidth="1"/>
    <col min="5" max="5" width="57.42578125" customWidth="1"/>
    <col min="6" max="6" width="9.140625" customWidth="1"/>
    <col min="7" max="7" width="9.140625" hidden="1" customWidth="1"/>
    <col min="8" max="8" width="48.140625" customWidth="1"/>
    <col min="9" max="12" width="9.140625" customWidth="1"/>
  </cols>
  <sheetData>
    <row r="2" spans="1:5" x14ac:dyDescent="0.25">
      <c r="A2" s="147" t="s">
        <v>47</v>
      </c>
      <c r="B2" s="147"/>
      <c r="C2" s="147"/>
      <c r="D2" s="147"/>
      <c r="E2" s="147"/>
    </row>
    <row r="3" spans="1:5" x14ac:dyDescent="0.25">
      <c r="A3" s="52"/>
      <c r="B3" s="52"/>
      <c r="C3" s="52"/>
      <c r="D3" s="52"/>
      <c r="E3" s="52"/>
    </row>
    <row r="4" spans="1:5" x14ac:dyDescent="0.25">
      <c r="A4" s="52"/>
      <c r="B4" s="52"/>
      <c r="C4" s="52"/>
      <c r="D4" s="52"/>
      <c r="E4" s="52"/>
    </row>
    <row r="5" spans="1:5" x14ac:dyDescent="0.25">
      <c r="A5" s="52"/>
      <c r="B5" s="52"/>
      <c r="C5" s="52"/>
      <c r="D5" s="52"/>
      <c r="E5" s="52"/>
    </row>
    <row r="8" spans="1:5" x14ac:dyDescent="0.25">
      <c r="A8" s="38"/>
      <c r="B8" s="37"/>
      <c r="C8" s="37"/>
      <c r="D8" s="37"/>
    </row>
    <row r="9" spans="1:5" ht="20.25" x14ac:dyDescent="0.25">
      <c r="A9" s="204" t="s">
        <v>78</v>
      </c>
      <c r="B9" s="204"/>
      <c r="C9" s="204"/>
      <c r="D9" s="204"/>
      <c r="E9" s="204"/>
    </row>
    <row r="10" spans="1:5" ht="20.25" x14ac:dyDescent="0.25">
      <c r="A10" s="208" t="s">
        <v>73</v>
      </c>
      <c r="B10" s="208"/>
      <c r="C10" s="208"/>
      <c r="D10" s="208"/>
      <c r="E10" s="208"/>
    </row>
    <row r="11" spans="1:5" ht="15" customHeight="1" x14ac:dyDescent="0.25">
      <c r="A11" s="205"/>
      <c r="B11" s="205"/>
      <c r="C11" s="205"/>
      <c r="D11" s="205"/>
      <c r="E11" s="205"/>
    </row>
    <row r="12" spans="1:5" ht="20.25" customHeight="1" x14ac:dyDescent="0.25">
      <c r="A12" s="47" t="s">
        <v>0</v>
      </c>
      <c r="B12" s="206" t="e">
        <f>'Podrobný rozpočet projektu'!C8:I8</f>
        <v>#VALUE!</v>
      </c>
      <c r="C12" s="206"/>
      <c r="D12" s="206"/>
      <c r="E12" s="206"/>
    </row>
    <row r="13" spans="1:5" ht="20.25" customHeight="1" x14ac:dyDescent="0.25">
      <c r="A13" s="46" t="s">
        <v>1</v>
      </c>
      <c r="B13" s="207" t="e">
        <f>'Podrobný rozpočet projektu'!C9:I9</f>
        <v>#VALUE!</v>
      </c>
      <c r="C13" s="207"/>
      <c r="D13" s="207"/>
      <c r="E13" s="207"/>
    </row>
    <row r="14" spans="1:5" x14ac:dyDescent="0.25">
      <c r="A14" s="2"/>
      <c r="B14" s="2"/>
      <c r="C14" s="2"/>
      <c r="D14" s="2"/>
      <c r="E14" s="2"/>
    </row>
    <row r="15" spans="1:5" ht="23.25" customHeight="1" thickBot="1" x14ac:dyDescent="0.3">
      <c r="A15" s="209" t="s">
        <v>137</v>
      </c>
      <c r="B15" s="209"/>
      <c r="C15" s="209"/>
      <c r="D15" s="209"/>
      <c r="E15" s="209"/>
    </row>
    <row r="16" spans="1:5" x14ac:dyDescent="0.25">
      <c r="A16" s="210" t="s">
        <v>33</v>
      </c>
      <c r="B16" s="216" t="s">
        <v>78</v>
      </c>
      <c r="C16" s="217"/>
      <c r="D16" s="218"/>
      <c r="E16" s="212" t="s">
        <v>65</v>
      </c>
    </row>
    <row r="17" spans="1:9" x14ac:dyDescent="0.25">
      <c r="A17" s="211"/>
      <c r="B17" s="219"/>
      <c r="C17" s="220"/>
      <c r="D17" s="221"/>
      <c r="E17" s="213"/>
    </row>
    <row r="18" spans="1:9" ht="30" customHeight="1" x14ac:dyDescent="0.25">
      <c r="A18" s="50" t="s">
        <v>119</v>
      </c>
      <c r="B18" s="222" t="s">
        <v>141</v>
      </c>
      <c r="C18" s="223"/>
      <c r="D18" s="224"/>
      <c r="E18" s="72" t="s">
        <v>71</v>
      </c>
      <c r="G18" s="56">
        <v>425000</v>
      </c>
      <c r="I18" s="56"/>
    </row>
    <row r="19" spans="1:9" ht="30" customHeight="1" x14ac:dyDescent="0.25">
      <c r="A19" s="51" t="s">
        <v>120</v>
      </c>
      <c r="B19" s="222" t="s">
        <v>142</v>
      </c>
      <c r="C19" s="223"/>
      <c r="D19" s="224"/>
      <c r="E19" s="72" t="s">
        <v>74</v>
      </c>
      <c r="G19" s="56">
        <v>480000</v>
      </c>
      <c r="I19" s="56"/>
    </row>
    <row r="20" spans="1:9" ht="30" customHeight="1" thickBot="1" x14ac:dyDescent="0.3">
      <c r="A20" s="51" t="s">
        <v>121</v>
      </c>
      <c r="B20" s="222" t="s">
        <v>70</v>
      </c>
      <c r="C20" s="223"/>
      <c r="D20" s="224"/>
      <c r="E20" s="72" t="s">
        <v>77</v>
      </c>
      <c r="G20" s="56">
        <v>250000</v>
      </c>
      <c r="I20" s="56"/>
    </row>
    <row r="21" spans="1:9" x14ac:dyDescent="0.25">
      <c r="A21" s="215"/>
      <c r="B21" s="215"/>
      <c r="C21" s="215"/>
      <c r="D21" s="215"/>
      <c r="E21" s="215"/>
    </row>
    <row r="22" spans="1:9" ht="14.25" customHeight="1" thickBot="1" x14ac:dyDescent="0.3">
      <c r="A22" s="214"/>
      <c r="B22" s="214"/>
      <c r="C22" s="214"/>
      <c r="D22" s="214"/>
      <c r="E22" s="214"/>
    </row>
    <row r="23" spans="1:9" ht="53.25" customHeight="1" x14ac:dyDescent="0.25">
      <c r="A23" s="173" t="s">
        <v>122</v>
      </c>
      <c r="B23" s="174"/>
      <c r="C23" s="174"/>
      <c r="D23" s="174"/>
      <c r="E23" s="175"/>
    </row>
    <row r="24" spans="1:9" ht="27" customHeight="1" x14ac:dyDescent="0.25">
      <c r="A24" s="43" t="s">
        <v>33</v>
      </c>
      <c r="B24" s="199" t="str">
        <f>A18</f>
        <v>Zníženie energetickej náročnosti verejných budov – Zateplenie obvodového plášťa</v>
      </c>
      <c r="C24" s="199"/>
      <c r="D24" s="199"/>
      <c r="E24" s="200"/>
    </row>
    <row r="25" spans="1:9" ht="18" customHeight="1" x14ac:dyDescent="0.25">
      <c r="A25" s="73" t="s">
        <v>65</v>
      </c>
      <c r="B25" s="199" t="str">
        <f>E18</f>
        <v>Zateplenie plochy obvodového plášťa</v>
      </c>
      <c r="C25" s="199"/>
      <c r="D25" s="199"/>
      <c r="E25" s="200"/>
    </row>
    <row r="26" spans="1:9" ht="33" customHeight="1" x14ac:dyDescent="0.25">
      <c r="A26" s="44" t="s">
        <v>79</v>
      </c>
      <c r="B26" s="183">
        <v>85</v>
      </c>
      <c r="C26" s="183"/>
      <c r="D26" s="183"/>
      <c r="E26" s="184"/>
    </row>
    <row r="27" spans="1:9" ht="28.5" customHeight="1" x14ac:dyDescent="0.25">
      <c r="A27" s="74" t="s">
        <v>45</v>
      </c>
      <c r="B27" s="185">
        <v>70293.63</v>
      </c>
      <c r="C27" s="186"/>
      <c r="D27" s="186"/>
      <c r="E27" s="187"/>
    </row>
    <row r="28" spans="1:9" ht="32.25" customHeight="1" thickBot="1" x14ac:dyDescent="0.3">
      <c r="A28" s="83" t="s">
        <v>72</v>
      </c>
      <c r="B28" s="188">
        <v>958.5</v>
      </c>
      <c r="C28" s="188"/>
      <c r="D28" s="188"/>
      <c r="E28" s="189"/>
    </row>
    <row r="29" spans="1:9" ht="50.25" customHeight="1" thickBot="1" x14ac:dyDescent="0.3">
      <c r="A29" s="45" t="s">
        <v>80</v>
      </c>
      <c r="B29" s="190">
        <f>B27/B28</f>
        <v>73.337120500782476</v>
      </c>
      <c r="C29" s="191"/>
      <c r="D29" s="191"/>
      <c r="E29" s="192"/>
    </row>
    <row r="30" spans="1:9" ht="21" customHeight="1" thickBot="1" x14ac:dyDescent="0.35">
      <c r="A30" s="193" t="str">
        <f>IF(B29&gt;B26,"Je potrebné zdôvodniť prekročenie benchmarku !","OK")</f>
        <v>OK</v>
      </c>
      <c r="B30" s="194"/>
      <c r="C30" s="194"/>
      <c r="D30" s="194"/>
      <c r="E30" s="195"/>
    </row>
    <row r="31" spans="1:9" ht="9" customHeight="1" thickBot="1" x14ac:dyDescent="0.3">
      <c r="B31" s="57"/>
      <c r="C31" s="57"/>
      <c r="D31" s="57"/>
      <c r="E31" s="57"/>
    </row>
    <row r="32" spans="1:9" ht="118.5" customHeight="1" x14ac:dyDescent="0.25">
      <c r="A32" s="177" t="s">
        <v>144</v>
      </c>
      <c r="B32" s="178"/>
      <c r="C32" s="178"/>
      <c r="D32" s="178"/>
      <c r="E32" s="179"/>
    </row>
    <row r="33" spans="1:5" ht="11.25" customHeight="1" x14ac:dyDescent="0.25">
      <c r="A33" s="201"/>
      <c r="B33" s="202"/>
      <c r="C33" s="202"/>
      <c r="D33" s="202"/>
      <c r="E33" s="203"/>
    </row>
    <row r="34" spans="1:5" ht="13.5" customHeight="1" thickBot="1" x14ac:dyDescent="0.3">
      <c r="A34" s="180"/>
      <c r="B34" s="181"/>
      <c r="C34" s="181"/>
      <c r="D34" s="181"/>
      <c r="E34" s="182"/>
    </row>
    <row r="35" spans="1:5" ht="63" customHeight="1" x14ac:dyDescent="0.25">
      <c r="A35" s="173" t="s">
        <v>81</v>
      </c>
      <c r="B35" s="174"/>
      <c r="C35" s="174"/>
      <c r="D35" s="174"/>
      <c r="E35" s="175"/>
    </row>
    <row r="36" spans="1:5" ht="27" customHeight="1" x14ac:dyDescent="0.25">
      <c r="A36" s="43" t="s">
        <v>33</v>
      </c>
      <c r="B36" s="196" t="str">
        <f>A19</f>
        <v xml:space="preserve">Zníženie energetickej náročnosti verejných budov – Zateplenie strešného plášťa </v>
      </c>
      <c r="C36" s="197"/>
      <c r="D36" s="197"/>
      <c r="E36" s="198"/>
    </row>
    <row r="37" spans="1:5" ht="15" customHeight="1" x14ac:dyDescent="0.25">
      <c r="A37" s="73" t="s">
        <v>65</v>
      </c>
      <c r="B37" s="196" t="str">
        <f>E19</f>
        <v xml:space="preserve">Zateplenie plochy strešného plášťa </v>
      </c>
      <c r="C37" s="197"/>
      <c r="D37" s="197"/>
      <c r="E37" s="198"/>
    </row>
    <row r="38" spans="1:5" ht="35.25" customHeight="1" x14ac:dyDescent="0.25">
      <c r="A38" s="44" t="s">
        <v>79</v>
      </c>
      <c r="B38" s="183">
        <v>70</v>
      </c>
      <c r="C38" s="183"/>
      <c r="D38" s="183"/>
      <c r="E38" s="184"/>
    </row>
    <row r="39" spans="1:5" ht="28.5" customHeight="1" x14ac:dyDescent="0.25">
      <c r="A39" s="74" t="s">
        <v>45</v>
      </c>
      <c r="B39" s="185">
        <v>91605.54</v>
      </c>
      <c r="C39" s="186"/>
      <c r="D39" s="186"/>
      <c r="E39" s="187"/>
    </row>
    <row r="40" spans="1:5" ht="33.75" customHeight="1" thickBot="1" x14ac:dyDescent="0.3">
      <c r="A40" s="83" t="s">
        <v>75</v>
      </c>
      <c r="B40" s="188">
        <v>775.9</v>
      </c>
      <c r="C40" s="188"/>
      <c r="D40" s="188"/>
      <c r="E40" s="189"/>
    </row>
    <row r="41" spans="1:5" ht="52.5" customHeight="1" thickBot="1" x14ac:dyDescent="0.3">
      <c r="A41" s="45" t="s">
        <v>80</v>
      </c>
      <c r="B41" s="190">
        <f>B39/B40</f>
        <v>118.06359066890063</v>
      </c>
      <c r="C41" s="191"/>
      <c r="D41" s="191"/>
      <c r="E41" s="192"/>
    </row>
    <row r="42" spans="1:5" ht="21" customHeight="1" thickBot="1" x14ac:dyDescent="0.35">
      <c r="A42" s="193" t="str">
        <f>IF(B41&gt;B38,"Je potrebné zdôvodniť prekročenie benchmarku !","OK")</f>
        <v>Je potrebné zdôvodniť prekročenie benchmarku !</v>
      </c>
      <c r="B42" s="194"/>
      <c r="C42" s="194"/>
      <c r="D42" s="194"/>
      <c r="E42" s="195"/>
    </row>
    <row r="43" spans="1:5" ht="9" customHeight="1" thickBot="1" x14ac:dyDescent="0.3">
      <c r="A43" s="57"/>
      <c r="B43" s="57"/>
      <c r="C43" s="57"/>
      <c r="D43" s="57"/>
      <c r="E43" s="57"/>
    </row>
    <row r="44" spans="1:5" ht="123" customHeight="1" x14ac:dyDescent="0.25">
      <c r="A44" s="177" t="s">
        <v>144</v>
      </c>
      <c r="B44" s="178"/>
      <c r="C44" s="178"/>
      <c r="D44" s="178"/>
      <c r="E44" s="179"/>
    </row>
    <row r="45" spans="1:5" ht="18" customHeight="1" thickBot="1" x14ac:dyDescent="0.3">
      <c r="A45" s="180"/>
      <c r="B45" s="181"/>
      <c r="C45" s="181"/>
      <c r="D45" s="181"/>
      <c r="E45" s="182"/>
    </row>
    <row r="46" spans="1:5" ht="18" customHeight="1" thickBot="1" x14ac:dyDescent="0.3">
      <c r="A46" s="176"/>
      <c r="B46" s="176"/>
      <c r="C46" s="176"/>
      <c r="D46" s="176"/>
      <c r="E46" s="176"/>
    </row>
    <row r="47" spans="1:5" ht="63" customHeight="1" x14ac:dyDescent="0.25">
      <c r="A47" s="173" t="s">
        <v>82</v>
      </c>
      <c r="B47" s="174"/>
      <c r="C47" s="174"/>
      <c r="D47" s="174"/>
      <c r="E47" s="175"/>
    </row>
    <row r="48" spans="1:5" ht="19.5" customHeight="1" x14ac:dyDescent="0.25">
      <c r="A48" s="43" t="s">
        <v>33</v>
      </c>
      <c r="B48" s="199" t="str">
        <f>A20</f>
        <v>Zníženie energetickej náročnosti verejných budov – Výmena otvorových konštrukcií</v>
      </c>
      <c r="C48" s="199"/>
      <c r="D48" s="199"/>
      <c r="E48" s="200"/>
    </row>
    <row r="49" spans="1:9" ht="18.75" customHeight="1" x14ac:dyDescent="0.25">
      <c r="A49" s="73" t="s">
        <v>65</v>
      </c>
      <c r="B49" s="199" t="str">
        <f>E20</f>
        <v>Výmena vonkajšej otvorovej konštrukcie</v>
      </c>
      <c r="C49" s="199"/>
      <c r="D49" s="199"/>
      <c r="E49" s="200"/>
    </row>
    <row r="50" spans="1:9" ht="39" customHeight="1" x14ac:dyDescent="0.25">
      <c r="A50" s="44" t="s">
        <v>79</v>
      </c>
      <c r="B50" s="183">
        <v>350</v>
      </c>
      <c r="C50" s="183"/>
      <c r="D50" s="183"/>
      <c r="E50" s="184"/>
    </row>
    <row r="51" spans="1:9" ht="31.5" customHeight="1" x14ac:dyDescent="0.25">
      <c r="A51" s="74" t="s">
        <v>45</v>
      </c>
      <c r="B51" s="185">
        <v>33819.01</v>
      </c>
      <c r="C51" s="186"/>
      <c r="D51" s="186"/>
      <c r="E51" s="187"/>
    </row>
    <row r="52" spans="1:9" ht="31.5" customHeight="1" thickBot="1" x14ac:dyDescent="0.3">
      <c r="A52" s="83" t="s">
        <v>76</v>
      </c>
      <c r="B52" s="188">
        <v>112.6</v>
      </c>
      <c r="C52" s="188"/>
      <c r="D52" s="188"/>
      <c r="E52" s="189"/>
    </row>
    <row r="53" spans="1:9" ht="51" thickBot="1" x14ac:dyDescent="0.3">
      <c r="A53" s="45" t="s">
        <v>80</v>
      </c>
      <c r="B53" s="190">
        <f>B51/B52</f>
        <v>300.34644760213149</v>
      </c>
      <c r="C53" s="191"/>
      <c r="D53" s="191"/>
      <c r="E53" s="192"/>
    </row>
    <row r="54" spans="1:9" ht="21" thickBot="1" x14ac:dyDescent="0.35">
      <c r="A54" s="193" t="str">
        <f>IF(B53&gt;B50,"Je potrebné zdôvodniť prekročenie benchmarku !","OK")</f>
        <v>OK</v>
      </c>
      <c r="B54" s="194"/>
      <c r="C54" s="194"/>
      <c r="D54" s="194"/>
      <c r="E54" s="195"/>
    </row>
    <row r="55" spans="1:9" ht="9" customHeight="1" thickBot="1" x14ac:dyDescent="0.3">
      <c r="A55" s="57"/>
      <c r="B55" s="57"/>
      <c r="C55" s="57"/>
      <c r="D55" s="57"/>
      <c r="E55" s="57"/>
    </row>
    <row r="56" spans="1:9" ht="120" customHeight="1" x14ac:dyDescent="0.25">
      <c r="A56" s="177" t="s">
        <v>144</v>
      </c>
      <c r="B56" s="178"/>
      <c r="C56" s="178"/>
      <c r="D56" s="178"/>
      <c r="E56" s="179"/>
    </row>
    <row r="57" spans="1:9" ht="200.25" customHeight="1" thickBot="1" x14ac:dyDescent="0.3">
      <c r="A57" s="180"/>
      <c r="B57" s="181"/>
      <c r="C57" s="181"/>
      <c r="D57" s="181"/>
      <c r="E57" s="182"/>
    </row>
    <row r="62" spans="1:9" x14ac:dyDescent="0.25">
      <c r="C62" s="58"/>
      <c r="D62" s="226"/>
      <c r="E62" s="226"/>
    </row>
    <row r="63" spans="1:9" x14ac:dyDescent="0.25">
      <c r="A63" s="67" t="s">
        <v>347</v>
      </c>
      <c r="B63" s="67"/>
      <c r="C63" s="67"/>
      <c r="D63" s="225" t="s">
        <v>46</v>
      </c>
      <c r="E63" s="225"/>
      <c r="F63" s="67"/>
      <c r="G63" s="67"/>
      <c r="H63" s="67"/>
      <c r="I63" s="67"/>
    </row>
  </sheetData>
  <mergeCells count="49">
    <mergeCell ref="D63:E63"/>
    <mergeCell ref="D62:E62"/>
    <mergeCell ref="B48:E48"/>
    <mergeCell ref="A57:E57"/>
    <mergeCell ref="B50:E50"/>
    <mergeCell ref="B51:E51"/>
    <mergeCell ref="B52:E52"/>
    <mergeCell ref="B53:E53"/>
    <mergeCell ref="A54:E54"/>
    <mergeCell ref="A56:E56"/>
    <mergeCell ref="B49:E49"/>
    <mergeCell ref="A15:E15"/>
    <mergeCell ref="A16:A17"/>
    <mergeCell ref="E16:E17"/>
    <mergeCell ref="A22:E22"/>
    <mergeCell ref="A21:E21"/>
    <mergeCell ref="B16:D17"/>
    <mergeCell ref="B20:D20"/>
    <mergeCell ref="B19:D19"/>
    <mergeCell ref="B18:D18"/>
    <mergeCell ref="A2:E2"/>
    <mergeCell ref="A9:E9"/>
    <mergeCell ref="A11:E11"/>
    <mergeCell ref="B12:E12"/>
    <mergeCell ref="B13:E13"/>
    <mergeCell ref="A10:E10"/>
    <mergeCell ref="A34:E34"/>
    <mergeCell ref="A23:E23"/>
    <mergeCell ref="A35:E35"/>
    <mergeCell ref="B36:E36"/>
    <mergeCell ref="B37:E37"/>
    <mergeCell ref="B29:E29"/>
    <mergeCell ref="A30:E30"/>
    <mergeCell ref="A32:E32"/>
    <mergeCell ref="B24:E24"/>
    <mergeCell ref="B27:E27"/>
    <mergeCell ref="B28:E28"/>
    <mergeCell ref="B25:E25"/>
    <mergeCell ref="B26:E26"/>
    <mergeCell ref="A33:E33"/>
    <mergeCell ref="A47:E47"/>
    <mergeCell ref="A46:E46"/>
    <mergeCell ref="A44:E44"/>
    <mergeCell ref="A45:E45"/>
    <mergeCell ref="B38:E38"/>
    <mergeCell ref="B39:E39"/>
    <mergeCell ref="B40:E40"/>
    <mergeCell ref="B41:E41"/>
    <mergeCell ref="A42:E42"/>
  </mergeCells>
  <conditionalFormatting sqref="A54:E54">
    <cfRule type="containsText" dxfId="3" priority="3" operator="containsText" text="benchmark">
      <formula>NOT(ISERROR(SEARCH("benchmark",A54)))</formula>
    </cfRule>
  </conditionalFormatting>
  <conditionalFormatting sqref="A30:E30">
    <cfRule type="containsText" dxfId="2" priority="2" operator="containsText" text="benchmark">
      <formula>NOT(ISERROR(SEARCH("benchmark",A30)))</formula>
    </cfRule>
  </conditionalFormatting>
  <conditionalFormatting sqref="A42:E42">
    <cfRule type="containsText" dxfId="1" priority="1" operator="containsText" text="benchmark">
      <formula>NOT(ISERROR(SEARCH("benchmark",A42)))</formula>
    </cfRule>
  </conditionalFormatting>
  <dataValidations xWindow="725" yWindow="504" count="2">
    <dataValidation allowBlank="1" showErrorMessage="1" sqref="B52:E52"/>
    <dataValidation allowBlank="1" showErrorMessage="1" sqref="B40:E40 B28:E28"/>
  </dataValidations>
  <pageMargins left="0.7" right="0.7" top="0.75" bottom="0.75" header="0.3" footer="0.3"/>
  <pageSetup paperSize="9" scale="56" fitToHeight="0" orientation="portrait" r:id="rId1"/>
  <rowBreaks count="1" manualBreakCount="1">
    <brk id="45" max="4"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70"/>
  <sheetViews>
    <sheetView view="pageBreakPreview" topLeftCell="A19" zoomScaleNormal="90" zoomScaleSheetLayoutView="100" workbookViewId="0">
      <selection activeCell="E18" sqref="E18:J18"/>
    </sheetView>
  </sheetViews>
  <sheetFormatPr defaultColWidth="9.140625" defaultRowHeight="15" x14ac:dyDescent="0.25"/>
  <cols>
    <col min="1" max="1" width="9.140625" style="90" customWidth="1"/>
    <col min="2" max="2" width="18.28515625" style="90" customWidth="1"/>
    <col min="3" max="3" width="7.7109375" style="90" customWidth="1"/>
    <col min="4" max="4" width="5.140625" style="90" customWidth="1"/>
    <col min="5" max="5" width="4.7109375" style="90" customWidth="1"/>
    <col min="6" max="6" width="14.140625" style="90" customWidth="1"/>
    <col min="7" max="7" width="13.85546875" style="90" customWidth="1"/>
    <col min="8" max="8" width="25.5703125" style="90" customWidth="1"/>
    <col min="9" max="9" width="34.140625" style="90" customWidth="1"/>
    <col min="10" max="14" width="9.140625" style="90" hidden="1" customWidth="1"/>
    <col min="15" max="16384" width="9.140625" style="90"/>
  </cols>
  <sheetData>
    <row r="2" spans="1:10" x14ac:dyDescent="0.25">
      <c r="A2" s="256" t="s">
        <v>47</v>
      </c>
      <c r="B2" s="256"/>
      <c r="C2" s="256"/>
      <c r="D2" s="256"/>
      <c r="E2" s="256"/>
      <c r="F2" s="256"/>
      <c r="G2" s="256"/>
      <c r="H2" s="256"/>
      <c r="I2" s="256"/>
      <c r="J2" s="256"/>
    </row>
    <row r="3" spans="1:10" x14ac:dyDescent="0.25">
      <c r="A3" s="106"/>
      <c r="B3" s="106"/>
      <c r="C3" s="106"/>
      <c r="D3" s="106"/>
      <c r="E3" s="106"/>
      <c r="F3" s="106"/>
      <c r="G3" s="106"/>
      <c r="H3" s="106"/>
      <c r="I3" s="106"/>
      <c r="J3" s="106"/>
    </row>
    <row r="4" spans="1:10" x14ac:dyDescent="0.25">
      <c r="A4" s="106"/>
      <c r="B4" s="106"/>
      <c r="C4" s="106"/>
      <c r="D4" s="106"/>
      <c r="E4" s="106"/>
      <c r="F4" s="106"/>
      <c r="G4" s="106"/>
      <c r="H4" s="106"/>
      <c r="I4" s="106"/>
      <c r="J4" s="106"/>
    </row>
    <row r="9" spans="1:10" x14ac:dyDescent="0.25">
      <c r="A9" s="103"/>
      <c r="B9" s="103"/>
      <c r="C9" s="102"/>
      <c r="D9" s="102"/>
      <c r="E9" s="102"/>
      <c r="F9" s="102"/>
      <c r="G9" s="102"/>
      <c r="H9" s="102"/>
      <c r="I9" s="102"/>
      <c r="J9" s="102"/>
    </row>
    <row r="10" spans="1:10" x14ac:dyDescent="0.25">
      <c r="A10" s="103"/>
      <c r="B10" s="103"/>
      <c r="C10" s="102"/>
      <c r="D10" s="102"/>
      <c r="E10" s="102"/>
      <c r="F10" s="102"/>
      <c r="G10" s="102"/>
      <c r="H10" s="102"/>
      <c r="I10" s="102"/>
      <c r="J10" s="102"/>
    </row>
    <row r="11" spans="1:10" ht="20.25" x14ac:dyDescent="0.3">
      <c r="A11" s="257" t="s">
        <v>39</v>
      </c>
      <c r="B11" s="257"/>
      <c r="C11" s="257"/>
      <c r="D11" s="257"/>
      <c r="E11" s="257"/>
      <c r="F11" s="257"/>
      <c r="G11" s="257"/>
      <c r="H11" s="257"/>
      <c r="I11" s="257"/>
      <c r="J11" s="257"/>
    </row>
    <row r="12" spans="1:10" x14ac:dyDescent="0.25">
      <c r="A12" s="103"/>
      <c r="B12" s="103"/>
      <c r="C12" s="102"/>
      <c r="D12" s="102"/>
      <c r="E12" s="102"/>
      <c r="F12" s="102"/>
      <c r="G12" s="102"/>
      <c r="H12" s="102"/>
      <c r="I12" s="102"/>
      <c r="J12" s="102"/>
    </row>
    <row r="13" spans="1:10" x14ac:dyDescent="0.25">
      <c r="A13" s="103"/>
      <c r="B13" s="103"/>
      <c r="C13" s="102"/>
      <c r="D13" s="102"/>
      <c r="E13" s="102"/>
      <c r="F13" s="102"/>
      <c r="G13" s="102"/>
      <c r="H13" s="102"/>
      <c r="I13" s="102"/>
      <c r="J13" s="102"/>
    </row>
    <row r="14" spans="1:10" ht="20.25" customHeight="1" x14ac:dyDescent="0.25">
      <c r="A14" s="247" t="s">
        <v>0</v>
      </c>
      <c r="B14" s="247"/>
      <c r="C14" s="242">
        <v>0</v>
      </c>
      <c r="D14" s="242"/>
      <c r="E14" s="242"/>
      <c r="F14" s="242"/>
      <c r="G14" s="242"/>
      <c r="H14" s="242"/>
      <c r="I14" s="242"/>
      <c r="J14" s="242"/>
    </row>
    <row r="15" spans="1:10" ht="20.25" customHeight="1" x14ac:dyDescent="0.25">
      <c r="A15" s="247" t="s">
        <v>1</v>
      </c>
      <c r="B15" s="247"/>
      <c r="C15" s="242">
        <v>0</v>
      </c>
      <c r="D15" s="242"/>
      <c r="E15" s="242"/>
      <c r="F15" s="242"/>
      <c r="G15" s="242"/>
      <c r="H15" s="242"/>
      <c r="I15" s="242"/>
      <c r="J15" s="242"/>
    </row>
    <row r="17" spans="1:10" ht="15.75" x14ac:dyDescent="0.25">
      <c r="A17" s="255" t="s">
        <v>3</v>
      </c>
      <c r="B17" s="255"/>
      <c r="C17" s="255"/>
      <c r="D17" s="255"/>
      <c r="E17" s="242"/>
      <c r="F17" s="242"/>
      <c r="G17" s="242"/>
      <c r="H17" s="242"/>
      <c r="I17" s="242"/>
      <c r="J17" s="242"/>
    </row>
    <row r="18" spans="1:10" ht="15.75" x14ac:dyDescent="0.25">
      <c r="A18" s="255" t="s">
        <v>135</v>
      </c>
      <c r="B18" s="255"/>
      <c r="C18" s="255"/>
      <c r="D18" s="255"/>
      <c r="E18" s="242"/>
      <c r="F18" s="242"/>
      <c r="G18" s="242"/>
      <c r="H18" s="242"/>
      <c r="I18" s="242"/>
      <c r="J18" s="242"/>
    </row>
    <row r="21" spans="1:10" ht="15.75" x14ac:dyDescent="0.25">
      <c r="A21" s="253" t="s">
        <v>103</v>
      </c>
      <c r="B21" s="253"/>
      <c r="C21" s="253"/>
      <c r="D21" s="253"/>
      <c r="E21" s="253"/>
      <c r="F21" s="253"/>
      <c r="G21" s="253"/>
      <c r="H21" s="253"/>
      <c r="I21" s="253"/>
      <c r="J21" s="253"/>
    </row>
    <row r="23" spans="1:10" x14ac:dyDescent="0.25">
      <c r="A23" s="254" t="s">
        <v>102</v>
      </c>
      <c r="B23" s="254" t="s">
        <v>15</v>
      </c>
      <c r="C23" s="254"/>
      <c r="D23" s="254"/>
      <c r="E23" s="254"/>
      <c r="F23" s="254" t="s">
        <v>8</v>
      </c>
      <c r="G23" s="254"/>
      <c r="H23" s="254" t="s">
        <v>101</v>
      </c>
      <c r="I23" s="243" t="s">
        <v>38</v>
      </c>
      <c r="J23" s="244"/>
    </row>
    <row r="24" spans="1:10" ht="15.75" x14ac:dyDescent="0.25">
      <c r="A24" s="254"/>
      <c r="B24" s="254"/>
      <c r="C24" s="254"/>
      <c r="D24" s="254"/>
      <c r="E24" s="254"/>
      <c r="F24" s="101" t="s">
        <v>9</v>
      </c>
      <c r="G24" s="101" t="s">
        <v>10</v>
      </c>
      <c r="H24" s="254"/>
      <c r="I24" s="245"/>
      <c r="J24" s="246"/>
    </row>
    <row r="25" spans="1:10" ht="15.75" customHeight="1" x14ac:dyDescent="0.25">
      <c r="A25" s="100" t="s">
        <v>11</v>
      </c>
      <c r="B25" s="227"/>
      <c r="C25" s="227"/>
      <c r="D25" s="227"/>
      <c r="E25" s="227"/>
      <c r="F25" s="99"/>
      <c r="G25" s="99"/>
      <c r="H25" s="99"/>
      <c r="I25" s="258"/>
      <c r="J25" s="259"/>
    </row>
    <row r="26" spans="1:10" ht="15.75" customHeight="1" x14ac:dyDescent="0.25">
      <c r="A26" s="100" t="s">
        <v>12</v>
      </c>
      <c r="B26" s="227"/>
      <c r="C26" s="227"/>
      <c r="D26" s="227"/>
      <c r="E26" s="227"/>
      <c r="F26" s="99"/>
      <c r="G26" s="99"/>
      <c r="H26" s="99"/>
      <c r="I26" s="258"/>
      <c r="J26" s="259"/>
    </row>
    <row r="27" spans="1:10" ht="15.75" x14ac:dyDescent="0.25">
      <c r="A27" s="100" t="s">
        <v>13</v>
      </c>
      <c r="B27" s="227"/>
      <c r="C27" s="227"/>
      <c r="D27" s="227"/>
      <c r="E27" s="227"/>
      <c r="F27" s="99"/>
      <c r="G27" s="99"/>
      <c r="H27" s="99"/>
      <c r="I27" s="258"/>
      <c r="J27" s="259"/>
    </row>
    <row r="28" spans="1:10" ht="15.75" x14ac:dyDescent="0.25">
      <c r="A28" s="228" t="s">
        <v>100</v>
      </c>
      <c r="B28" s="229"/>
      <c r="C28" s="229"/>
      <c r="D28" s="229"/>
      <c r="E28" s="230"/>
      <c r="F28" s="98">
        <f>(F25+F26+F27)/3</f>
        <v>0</v>
      </c>
      <c r="G28" s="98">
        <f>(G25+G26+G27)/3</f>
        <v>0</v>
      </c>
      <c r="H28" s="97"/>
      <c r="I28" s="96"/>
      <c r="J28" s="95"/>
    </row>
    <row r="29" spans="1:10" x14ac:dyDescent="0.25">
      <c r="A29" s="94"/>
    </row>
    <row r="30" spans="1:10" x14ac:dyDescent="0.25">
      <c r="A30" s="94"/>
    </row>
    <row r="31" spans="1:10" ht="15.75" x14ac:dyDescent="0.25">
      <c r="A31" s="253" t="s">
        <v>14</v>
      </c>
      <c r="B31" s="253"/>
      <c r="C31" s="253"/>
      <c r="D31" s="253"/>
      <c r="E31" s="253"/>
      <c r="F31" s="253"/>
      <c r="G31" s="253"/>
      <c r="H31" s="253"/>
      <c r="I31" s="253"/>
      <c r="J31" s="253"/>
    </row>
    <row r="32" spans="1:10" ht="15.75" x14ac:dyDescent="0.25">
      <c r="A32" s="93"/>
      <c r="B32" s="93"/>
      <c r="C32" s="93"/>
      <c r="D32" s="93"/>
      <c r="E32" s="93"/>
      <c r="F32" s="93"/>
      <c r="G32" s="93"/>
      <c r="H32" s="93"/>
      <c r="I32" s="93"/>
      <c r="J32" s="93"/>
    </row>
    <row r="33" spans="1:12" ht="54" customHeight="1" x14ac:dyDescent="0.25">
      <c r="A33" s="248" t="s">
        <v>99</v>
      </c>
      <c r="B33" s="249"/>
      <c r="C33" s="250"/>
      <c r="D33" s="251"/>
      <c r="E33" s="251"/>
      <c r="F33" s="251"/>
      <c r="G33" s="251"/>
      <c r="H33" s="251"/>
      <c r="I33" s="251"/>
      <c r="J33" s="252"/>
      <c r="L33" s="105"/>
    </row>
    <row r="34" spans="1:12" x14ac:dyDescent="0.25">
      <c r="L34" s="105"/>
    </row>
    <row r="35" spans="1:12" ht="22.5" customHeight="1" x14ac:dyDescent="0.25"/>
    <row r="36" spans="1:12" ht="19.5" customHeight="1" x14ac:dyDescent="0.25">
      <c r="F36" s="231"/>
      <c r="G36" s="231"/>
      <c r="H36" s="231"/>
      <c r="I36" s="231"/>
      <c r="J36" s="92"/>
    </row>
    <row r="37" spans="1:12" x14ac:dyDescent="0.25">
      <c r="A37" s="91" t="s">
        <v>48</v>
      </c>
      <c r="B37" s="91"/>
      <c r="C37" s="91"/>
      <c r="D37" s="91"/>
      <c r="E37" s="91"/>
      <c r="F37" s="232" t="s">
        <v>46</v>
      </c>
      <c r="G37" s="232"/>
      <c r="H37" s="232"/>
      <c r="I37" s="232"/>
      <c r="J37" s="232"/>
    </row>
    <row r="38" spans="1:12" x14ac:dyDescent="0.25">
      <c r="A38" s="104"/>
      <c r="B38" s="104"/>
      <c r="C38" s="104"/>
      <c r="D38" s="104"/>
      <c r="E38" s="104"/>
      <c r="F38" s="104"/>
      <c r="G38" s="104"/>
      <c r="H38" s="104"/>
      <c r="I38" s="104"/>
      <c r="J38" s="104"/>
    </row>
    <row r="39" spans="1:12" x14ac:dyDescent="0.25">
      <c r="A39" s="233" t="s">
        <v>62</v>
      </c>
      <c r="B39" s="233"/>
      <c r="C39" s="233"/>
      <c r="D39" s="233"/>
      <c r="E39" s="233"/>
      <c r="F39" s="233"/>
      <c r="G39" s="233"/>
      <c r="H39" s="233"/>
      <c r="I39" s="233"/>
      <c r="J39" s="233"/>
    </row>
    <row r="40" spans="1:12" ht="74.25" customHeight="1" x14ac:dyDescent="0.25">
      <c r="A40" s="239" t="s">
        <v>136</v>
      </c>
      <c r="B40" s="240"/>
      <c r="C40" s="240"/>
      <c r="D40" s="240"/>
      <c r="E40" s="240"/>
      <c r="F40" s="240"/>
      <c r="G40" s="240"/>
      <c r="H40" s="240"/>
      <c r="I40" s="240"/>
      <c r="J40" s="241"/>
    </row>
    <row r="41" spans="1:12" ht="60" customHeight="1" x14ac:dyDescent="0.25">
      <c r="A41" s="239" t="s">
        <v>108</v>
      </c>
      <c r="B41" s="240"/>
      <c r="C41" s="240"/>
      <c r="D41" s="240"/>
      <c r="E41" s="240"/>
      <c r="F41" s="240"/>
      <c r="G41" s="240"/>
      <c r="H41" s="240"/>
      <c r="I41" s="240"/>
      <c r="J41" s="241"/>
    </row>
    <row r="42" spans="1:12" ht="48" customHeight="1" x14ac:dyDescent="0.25">
      <c r="A42" s="236" t="s">
        <v>140</v>
      </c>
      <c r="B42" s="237"/>
      <c r="C42" s="237"/>
      <c r="D42" s="237"/>
      <c r="E42" s="237"/>
      <c r="F42" s="237"/>
      <c r="G42" s="237"/>
      <c r="H42" s="237"/>
      <c r="I42" s="237"/>
      <c r="J42" s="238"/>
    </row>
    <row r="43" spans="1:12" ht="62.25" customHeight="1" x14ac:dyDescent="0.25">
      <c r="A43" s="236" t="s">
        <v>123</v>
      </c>
      <c r="B43" s="237"/>
      <c r="C43" s="237"/>
      <c r="D43" s="237"/>
      <c r="E43" s="237"/>
      <c r="F43" s="237"/>
      <c r="G43" s="237"/>
      <c r="H43" s="237"/>
      <c r="I43" s="237"/>
      <c r="J43" s="238"/>
    </row>
    <row r="44" spans="1:12" ht="33.75" customHeight="1" x14ac:dyDescent="0.25">
      <c r="A44" s="236" t="s">
        <v>63</v>
      </c>
      <c r="B44" s="237"/>
      <c r="C44" s="237"/>
      <c r="D44" s="237"/>
      <c r="E44" s="237"/>
      <c r="F44" s="237"/>
      <c r="G44" s="237"/>
      <c r="H44" s="237"/>
      <c r="I44" s="237"/>
      <c r="J44" s="238"/>
    </row>
    <row r="45" spans="1:12" ht="20.25" x14ac:dyDescent="0.3">
      <c r="A45" s="257" t="s">
        <v>40</v>
      </c>
      <c r="B45" s="257"/>
      <c r="C45" s="257"/>
      <c r="D45" s="257"/>
      <c r="E45" s="257"/>
      <c r="F45" s="257"/>
      <c r="G45" s="257"/>
      <c r="H45" s="257"/>
      <c r="I45" s="257"/>
      <c r="J45" s="257"/>
    </row>
    <row r="46" spans="1:12" x14ac:dyDescent="0.25">
      <c r="A46" s="103"/>
      <c r="B46" s="103"/>
      <c r="C46" s="102"/>
      <c r="D46" s="102"/>
      <c r="E46" s="102"/>
      <c r="F46" s="102"/>
      <c r="G46" s="102"/>
      <c r="H46" s="102"/>
      <c r="I46" s="102"/>
      <c r="J46" s="102"/>
    </row>
    <row r="47" spans="1:12" ht="15.75" x14ac:dyDescent="0.25">
      <c r="A47" s="247" t="s">
        <v>0</v>
      </c>
      <c r="B47" s="247"/>
      <c r="C47" s="242">
        <v>0</v>
      </c>
      <c r="D47" s="242"/>
      <c r="E47" s="242"/>
      <c r="F47" s="242"/>
      <c r="G47" s="242"/>
      <c r="H47" s="242"/>
      <c r="I47" s="242"/>
      <c r="J47" s="242"/>
    </row>
    <row r="48" spans="1:12" ht="15.75" x14ac:dyDescent="0.25">
      <c r="A48" s="247" t="s">
        <v>1</v>
      </c>
      <c r="B48" s="247"/>
      <c r="C48" s="242" t="s">
        <v>105</v>
      </c>
      <c r="D48" s="242"/>
      <c r="E48" s="242"/>
      <c r="F48" s="242"/>
      <c r="G48" s="242"/>
      <c r="H48" s="242"/>
      <c r="I48" s="242"/>
      <c r="J48" s="242"/>
    </row>
    <row r="50" spans="1:10" ht="15.75" x14ac:dyDescent="0.25">
      <c r="A50" s="255" t="s">
        <v>3</v>
      </c>
      <c r="B50" s="255"/>
      <c r="C50" s="255"/>
      <c r="D50" s="255"/>
      <c r="E50" s="242"/>
      <c r="F50" s="242"/>
      <c r="G50" s="242"/>
      <c r="H50" s="242"/>
      <c r="I50" s="242"/>
      <c r="J50" s="242"/>
    </row>
    <row r="51" spans="1:10" ht="15.75" x14ac:dyDescent="0.25">
      <c r="A51" s="255" t="s">
        <v>104</v>
      </c>
      <c r="B51" s="255"/>
      <c r="C51" s="255"/>
      <c r="D51" s="255"/>
      <c r="E51" s="242"/>
      <c r="F51" s="242"/>
      <c r="G51" s="242"/>
      <c r="H51" s="242"/>
      <c r="I51" s="242"/>
      <c r="J51" s="242"/>
    </row>
    <row r="54" spans="1:10" ht="15.75" x14ac:dyDescent="0.25">
      <c r="A54" s="253" t="s">
        <v>103</v>
      </c>
      <c r="B54" s="253"/>
      <c r="C54" s="253"/>
      <c r="D54" s="253"/>
      <c r="E54" s="253"/>
      <c r="F54" s="253"/>
      <c r="G54" s="253"/>
      <c r="H54" s="253"/>
      <c r="I54" s="253"/>
      <c r="J54" s="253"/>
    </row>
    <row r="55" spans="1:10" ht="15" customHeight="1" x14ac:dyDescent="0.25"/>
    <row r="56" spans="1:10" x14ac:dyDescent="0.25">
      <c r="A56" s="254" t="s">
        <v>102</v>
      </c>
      <c r="B56" s="254" t="s">
        <v>15</v>
      </c>
      <c r="C56" s="254"/>
      <c r="D56" s="254"/>
      <c r="E56" s="254"/>
      <c r="F56" s="254" t="s">
        <v>8</v>
      </c>
      <c r="G56" s="254"/>
      <c r="H56" s="254" t="s">
        <v>101</v>
      </c>
      <c r="I56" s="243" t="s">
        <v>38</v>
      </c>
      <c r="J56" s="244"/>
    </row>
    <row r="57" spans="1:10" ht="15.75" x14ac:dyDescent="0.25">
      <c r="A57" s="254"/>
      <c r="B57" s="254"/>
      <c r="C57" s="254"/>
      <c r="D57" s="254"/>
      <c r="E57" s="254"/>
      <c r="F57" s="101" t="s">
        <v>9</v>
      </c>
      <c r="G57" s="101" t="s">
        <v>10</v>
      </c>
      <c r="H57" s="254"/>
      <c r="I57" s="245"/>
      <c r="J57" s="246"/>
    </row>
    <row r="58" spans="1:10" ht="15.75" x14ac:dyDescent="0.25">
      <c r="A58" s="100" t="s">
        <v>11</v>
      </c>
      <c r="B58" s="227"/>
      <c r="C58" s="227"/>
      <c r="D58" s="227"/>
      <c r="E58" s="227"/>
      <c r="F58" s="99"/>
      <c r="G58" s="99"/>
      <c r="H58" s="99"/>
      <c r="I58" s="234"/>
      <c r="J58" s="235"/>
    </row>
    <row r="59" spans="1:10" ht="15.75" x14ac:dyDescent="0.25">
      <c r="A59" s="100" t="s">
        <v>12</v>
      </c>
      <c r="B59" s="227"/>
      <c r="C59" s="227"/>
      <c r="D59" s="227"/>
      <c r="E59" s="227"/>
      <c r="F59" s="99"/>
      <c r="G59" s="99"/>
      <c r="H59" s="99"/>
      <c r="I59" s="234"/>
      <c r="J59" s="235"/>
    </row>
    <row r="60" spans="1:10" ht="15.75" x14ac:dyDescent="0.25">
      <c r="A60" s="100" t="s">
        <v>13</v>
      </c>
      <c r="B60" s="227"/>
      <c r="C60" s="227"/>
      <c r="D60" s="227"/>
      <c r="E60" s="227"/>
      <c r="F60" s="99"/>
      <c r="G60" s="99"/>
      <c r="H60" s="99"/>
      <c r="I60" s="234"/>
      <c r="J60" s="235"/>
    </row>
    <row r="61" spans="1:10" ht="15.75" x14ac:dyDescent="0.25">
      <c r="A61" s="228" t="s">
        <v>100</v>
      </c>
      <c r="B61" s="229"/>
      <c r="C61" s="229"/>
      <c r="D61" s="229"/>
      <c r="E61" s="230"/>
      <c r="F61" s="98">
        <f>(F58+F59+F60)/3</f>
        <v>0</v>
      </c>
      <c r="G61" s="98">
        <f>(G58+G59+G60)/3</f>
        <v>0</v>
      </c>
      <c r="H61" s="97"/>
      <c r="I61" s="96"/>
      <c r="J61" s="95"/>
    </row>
    <row r="62" spans="1:10" x14ac:dyDescent="0.25">
      <c r="A62" s="94"/>
    </row>
    <row r="63" spans="1:10" ht="15" customHeight="1" x14ac:dyDescent="0.25">
      <c r="A63" s="94"/>
    </row>
    <row r="64" spans="1:10" ht="69.75" customHeight="1" x14ac:dyDescent="0.25">
      <c r="A64" s="253" t="s">
        <v>14</v>
      </c>
      <c r="B64" s="253"/>
      <c r="C64" s="253"/>
      <c r="D64" s="253"/>
      <c r="E64" s="253"/>
      <c r="F64" s="253"/>
      <c r="G64" s="253"/>
      <c r="H64" s="253"/>
      <c r="I64" s="253"/>
      <c r="J64" s="253"/>
    </row>
    <row r="65" spans="1:10" ht="15.75" x14ac:dyDescent="0.25">
      <c r="A65" s="93"/>
      <c r="B65" s="93"/>
      <c r="C65" s="93"/>
      <c r="D65" s="93"/>
      <c r="E65" s="93"/>
      <c r="F65" s="93"/>
      <c r="G65" s="93"/>
      <c r="H65" s="93"/>
      <c r="I65" s="93"/>
      <c r="J65" s="93"/>
    </row>
    <row r="66" spans="1:10" ht="32.25" customHeight="1" x14ac:dyDescent="0.25">
      <c r="A66" s="248" t="s">
        <v>99</v>
      </c>
      <c r="B66" s="249"/>
      <c r="C66" s="250"/>
      <c r="D66" s="251"/>
      <c r="E66" s="251"/>
      <c r="F66" s="251"/>
      <c r="G66" s="251"/>
      <c r="H66" s="251"/>
      <c r="I66" s="251"/>
      <c r="J66" s="252"/>
    </row>
    <row r="69" spans="1:10" x14ac:dyDescent="0.25">
      <c r="F69" s="231"/>
      <c r="G69" s="231"/>
      <c r="H69" s="231"/>
      <c r="I69" s="231"/>
      <c r="J69" s="92"/>
    </row>
    <row r="70" spans="1:10" x14ac:dyDescent="0.25">
      <c r="A70" s="91" t="s">
        <v>48</v>
      </c>
      <c r="B70" s="91"/>
      <c r="C70" s="91"/>
      <c r="D70" s="91"/>
      <c r="E70" s="91"/>
      <c r="F70" s="232" t="s">
        <v>46</v>
      </c>
      <c r="G70" s="232"/>
      <c r="H70" s="232"/>
      <c r="I70" s="232"/>
      <c r="J70" s="232"/>
    </row>
  </sheetData>
  <mergeCells count="61">
    <mergeCell ref="B27:E27"/>
    <mergeCell ref="B25:E25"/>
    <mergeCell ref="B26:E26"/>
    <mergeCell ref="A28:E28"/>
    <mergeCell ref="E51:J51"/>
    <mergeCell ref="A31:J31"/>
    <mergeCell ref="A33:B33"/>
    <mergeCell ref="C33:J33"/>
    <mergeCell ref="A45:J45"/>
    <mergeCell ref="C47:J47"/>
    <mergeCell ref="A48:B48"/>
    <mergeCell ref="I25:J25"/>
    <mergeCell ref="I26:J26"/>
    <mergeCell ref="I27:J27"/>
    <mergeCell ref="A43:J43"/>
    <mergeCell ref="A44:J44"/>
    <mergeCell ref="A18:D18"/>
    <mergeCell ref="E18:J18"/>
    <mergeCell ref="A21:J21"/>
    <mergeCell ref="A23:A24"/>
    <mergeCell ref="B23:E24"/>
    <mergeCell ref="F23:G23"/>
    <mergeCell ref="H23:H24"/>
    <mergeCell ref="I23:J24"/>
    <mergeCell ref="A2:J2"/>
    <mergeCell ref="A11:J11"/>
    <mergeCell ref="C14:J14"/>
    <mergeCell ref="C15:J15"/>
    <mergeCell ref="E17:J17"/>
    <mergeCell ref="A14:B14"/>
    <mergeCell ref="A15:B15"/>
    <mergeCell ref="A17:D17"/>
    <mergeCell ref="F70:J70"/>
    <mergeCell ref="A66:B66"/>
    <mergeCell ref="C66:J66"/>
    <mergeCell ref="C48:J48"/>
    <mergeCell ref="A64:J64"/>
    <mergeCell ref="A54:J54"/>
    <mergeCell ref="A56:A57"/>
    <mergeCell ref="B56:E57"/>
    <mergeCell ref="F56:G56"/>
    <mergeCell ref="H56:H57"/>
    <mergeCell ref="F69:I69"/>
    <mergeCell ref="B58:E58"/>
    <mergeCell ref="I58:J58"/>
    <mergeCell ref="I59:J59"/>
    <mergeCell ref="A50:D50"/>
    <mergeCell ref="A51:D51"/>
    <mergeCell ref="B60:E60"/>
    <mergeCell ref="A61:E61"/>
    <mergeCell ref="F36:I36"/>
    <mergeCell ref="F37:J37"/>
    <mergeCell ref="A39:J39"/>
    <mergeCell ref="I60:J60"/>
    <mergeCell ref="A42:J42"/>
    <mergeCell ref="A40:J40"/>
    <mergeCell ref="A41:J41"/>
    <mergeCell ref="E50:J50"/>
    <mergeCell ref="I56:J57"/>
    <mergeCell ref="A47:B47"/>
    <mergeCell ref="B59:E59"/>
  </mergeCells>
  <pageMargins left="0.70866141732283472" right="0.70866141732283472" top="0.74803149606299213" bottom="0.35433070866141736" header="0.31496062992125984" footer="0.31496062992125984"/>
  <pageSetup paperSize="9" scale="62"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V36"/>
  <sheetViews>
    <sheetView view="pageBreakPreview" topLeftCell="A19" zoomScaleNormal="90" zoomScaleSheetLayoutView="100" workbookViewId="0">
      <selection activeCell="C31" sqref="C31:E31"/>
    </sheetView>
  </sheetViews>
  <sheetFormatPr defaultRowHeight="15" x14ac:dyDescent="0.25"/>
  <cols>
    <col min="1" max="1" width="39.42578125" customWidth="1"/>
    <col min="2" max="2" width="26" customWidth="1"/>
    <col min="3" max="3" width="20.42578125" customWidth="1"/>
    <col min="4" max="4" width="21.28515625" customWidth="1"/>
    <col min="5" max="5" width="45" customWidth="1"/>
    <col min="18" max="18" width="12.42578125" customWidth="1"/>
    <col min="21" max="21" width="73.7109375" hidden="1" customWidth="1"/>
  </cols>
  <sheetData>
    <row r="2" spans="1:22" x14ac:dyDescent="0.25">
      <c r="A2" s="274" t="s">
        <v>47</v>
      </c>
      <c r="B2" s="274"/>
      <c r="C2" s="274"/>
      <c r="D2" s="274"/>
      <c r="E2" s="274"/>
    </row>
    <row r="11" spans="1:22" ht="26.25" x14ac:dyDescent="0.4">
      <c r="A11" s="285" t="s">
        <v>34</v>
      </c>
      <c r="B11" s="285"/>
      <c r="C11" s="285"/>
      <c r="D11" s="285"/>
      <c r="E11" s="285"/>
      <c r="F11" s="24"/>
      <c r="G11" s="24"/>
      <c r="H11" s="24"/>
      <c r="I11" s="24"/>
      <c r="J11" s="24"/>
      <c r="K11" s="24"/>
      <c r="L11" s="24"/>
      <c r="M11" s="24"/>
      <c r="N11" s="24"/>
      <c r="O11" s="24"/>
      <c r="P11" s="24"/>
      <c r="Q11" s="24"/>
      <c r="R11" s="24"/>
      <c r="S11" s="15"/>
      <c r="T11" s="15"/>
      <c r="U11" s="15"/>
      <c r="V11" s="15"/>
    </row>
    <row r="12" spans="1:22" ht="14.25" customHeight="1" x14ac:dyDescent="0.4">
      <c r="A12" s="54"/>
      <c r="B12" s="54"/>
      <c r="C12" s="54"/>
      <c r="D12" s="54"/>
      <c r="E12" s="54"/>
      <c r="F12" s="24"/>
      <c r="G12" s="24"/>
      <c r="H12" s="24"/>
      <c r="I12" s="24"/>
      <c r="J12" s="24"/>
      <c r="K12" s="24"/>
      <c r="L12" s="24"/>
      <c r="M12" s="24"/>
      <c r="N12" s="24"/>
      <c r="O12" s="24"/>
      <c r="P12" s="24"/>
      <c r="Q12" s="24"/>
      <c r="R12" s="24"/>
      <c r="S12" s="15"/>
      <c r="T12" s="15"/>
      <c r="U12" s="15"/>
      <c r="V12" s="15"/>
    </row>
    <row r="13" spans="1:22" ht="14.25" customHeight="1" x14ac:dyDescent="0.4">
      <c r="A13" s="48"/>
      <c r="B13" s="48"/>
      <c r="C13" s="48"/>
      <c r="D13" s="48"/>
      <c r="E13" s="48"/>
      <c r="F13" s="24"/>
      <c r="G13" s="24"/>
      <c r="H13" s="24"/>
      <c r="I13" s="24"/>
      <c r="J13" s="24"/>
      <c r="K13" s="24"/>
      <c r="L13" s="24"/>
      <c r="M13" s="24"/>
      <c r="N13" s="24"/>
      <c r="O13" s="24"/>
      <c r="P13" s="24"/>
      <c r="Q13" s="24"/>
      <c r="R13" s="24"/>
      <c r="S13" s="15"/>
      <c r="T13" s="15"/>
      <c r="U13" s="15"/>
      <c r="V13" s="15"/>
    </row>
    <row r="14" spans="1:22" ht="20.25" customHeight="1" x14ac:dyDescent="0.4">
      <c r="A14" s="49" t="s">
        <v>0</v>
      </c>
      <c r="B14" s="284" t="e">
        <f>'Podrobný rozpočet projektu'!C8:I8</f>
        <v>#VALUE!</v>
      </c>
      <c r="C14" s="284"/>
      <c r="D14" s="284"/>
      <c r="E14" s="284"/>
      <c r="F14" s="24"/>
      <c r="G14" s="24"/>
      <c r="H14" s="24"/>
      <c r="I14" s="24"/>
      <c r="J14" s="24"/>
      <c r="K14" s="24"/>
      <c r="L14" s="24"/>
      <c r="M14" s="24"/>
      <c r="N14" s="24"/>
      <c r="O14" s="24"/>
      <c r="P14" s="24"/>
      <c r="Q14" s="24"/>
      <c r="R14" s="24"/>
      <c r="S14" s="15"/>
      <c r="T14" s="15"/>
      <c r="U14" s="15"/>
      <c r="V14" s="15"/>
    </row>
    <row r="15" spans="1:22" ht="20.25" customHeight="1" x14ac:dyDescent="0.4">
      <c r="A15" s="49" t="s">
        <v>1</v>
      </c>
      <c r="B15" s="284" t="e">
        <f>'Podrobný rozpočet projektu'!C9:I9</f>
        <v>#VALUE!</v>
      </c>
      <c r="C15" s="284"/>
      <c r="D15" s="284"/>
      <c r="E15" s="284"/>
      <c r="F15" s="24"/>
      <c r="G15" s="24"/>
      <c r="H15" s="24"/>
      <c r="I15" s="24"/>
      <c r="J15" s="24"/>
      <c r="K15" s="24"/>
      <c r="L15" s="24"/>
      <c r="M15" s="24"/>
      <c r="N15" s="24"/>
      <c r="O15" s="24"/>
      <c r="P15" s="24"/>
      <c r="Q15" s="24"/>
      <c r="R15" s="24"/>
      <c r="S15" s="15"/>
      <c r="T15" s="15"/>
      <c r="U15" s="15"/>
      <c r="V15" s="15"/>
    </row>
    <row r="17" spans="1:21" ht="58.15" customHeight="1" x14ac:dyDescent="0.25">
      <c r="A17" s="263" t="s">
        <v>107</v>
      </c>
      <c r="B17" s="263"/>
      <c r="C17" s="263"/>
      <c r="D17" s="263"/>
      <c r="E17" s="263"/>
      <c r="F17" s="17"/>
      <c r="G17" s="17"/>
      <c r="H17" s="17"/>
      <c r="I17" s="17"/>
      <c r="J17" s="17"/>
      <c r="K17" s="17"/>
      <c r="L17" s="17"/>
      <c r="M17" s="17"/>
      <c r="N17" s="17"/>
      <c r="O17" s="17"/>
      <c r="P17" s="17"/>
      <c r="Q17" s="17"/>
      <c r="R17" s="17"/>
      <c r="S17" s="17"/>
      <c r="T17" s="17"/>
    </row>
    <row r="18" spans="1:21" ht="15.75" thickBot="1" x14ac:dyDescent="0.3">
      <c r="B18" s="16"/>
      <c r="C18" s="16"/>
      <c r="D18" s="16"/>
      <c r="E18" s="16"/>
      <c r="F18" s="16"/>
      <c r="G18" s="16"/>
      <c r="H18" s="16"/>
      <c r="I18" s="16"/>
      <c r="J18" s="16"/>
      <c r="K18" s="16"/>
      <c r="L18" s="16"/>
      <c r="M18" s="16"/>
      <c r="N18" s="16"/>
      <c r="O18" s="16"/>
      <c r="P18" s="16"/>
      <c r="Q18" s="16"/>
      <c r="R18" s="16"/>
      <c r="S18" s="17"/>
      <c r="T18" s="17"/>
    </row>
    <row r="19" spans="1:21" ht="63" customHeight="1" x14ac:dyDescent="0.25">
      <c r="A19" s="61" t="s">
        <v>33</v>
      </c>
      <c r="B19" s="59" t="s">
        <v>22</v>
      </c>
      <c r="C19" s="59" t="s">
        <v>66</v>
      </c>
      <c r="D19" s="59" t="s">
        <v>26</v>
      </c>
      <c r="E19" s="60" t="s">
        <v>28</v>
      </c>
      <c r="F19" s="16"/>
      <c r="G19" s="16"/>
      <c r="H19" s="16"/>
      <c r="I19" s="16"/>
      <c r="J19" s="16"/>
      <c r="K19" s="16"/>
      <c r="L19" s="16"/>
      <c r="M19" s="16"/>
      <c r="N19" s="16"/>
      <c r="O19" s="16"/>
      <c r="P19" s="16"/>
      <c r="Q19" s="16"/>
      <c r="R19" s="16"/>
      <c r="S19" s="17"/>
      <c r="T19" s="17"/>
    </row>
    <row r="20" spans="1:21" x14ac:dyDescent="0.25">
      <c r="A20" s="286" t="s">
        <v>64</v>
      </c>
      <c r="B20" s="62" t="s">
        <v>23</v>
      </c>
      <c r="C20" s="62" t="s">
        <v>83</v>
      </c>
      <c r="D20" s="62">
        <v>5</v>
      </c>
      <c r="E20" s="287" t="s">
        <v>69</v>
      </c>
      <c r="F20" s="16"/>
      <c r="G20" s="16"/>
      <c r="H20" s="16"/>
      <c r="I20" s="16"/>
      <c r="J20" s="16"/>
      <c r="K20" s="16"/>
      <c r="L20" s="16"/>
      <c r="M20" s="16"/>
      <c r="N20" s="16"/>
      <c r="O20" s="16"/>
      <c r="P20" s="16"/>
      <c r="Q20" s="16"/>
      <c r="R20" s="16"/>
      <c r="S20" s="17"/>
      <c r="T20" s="17"/>
    </row>
    <row r="21" spans="1:21" x14ac:dyDescent="0.25">
      <c r="A21" s="286"/>
      <c r="B21" s="62" t="s">
        <v>24</v>
      </c>
      <c r="C21" s="82" t="s">
        <v>124</v>
      </c>
      <c r="D21" s="62">
        <v>10</v>
      </c>
      <c r="E21" s="287"/>
      <c r="F21" s="16"/>
      <c r="G21" s="16"/>
      <c r="H21" s="16"/>
      <c r="I21" s="16"/>
      <c r="J21" s="16"/>
      <c r="K21" s="16"/>
      <c r="L21" s="16"/>
      <c r="M21" s="16"/>
      <c r="N21" s="16"/>
      <c r="O21" s="16"/>
      <c r="P21" s="16"/>
      <c r="Q21" s="16"/>
      <c r="R21" s="16"/>
      <c r="S21" s="17"/>
      <c r="T21" s="17"/>
    </row>
    <row r="22" spans="1:21" x14ac:dyDescent="0.25">
      <c r="A22" s="286"/>
      <c r="B22" s="62" t="s">
        <v>25</v>
      </c>
      <c r="C22" s="62" t="s">
        <v>84</v>
      </c>
      <c r="D22" s="62">
        <v>15</v>
      </c>
      <c r="E22" s="287"/>
      <c r="F22" s="16"/>
      <c r="G22" s="16"/>
      <c r="H22" s="16"/>
      <c r="I22" s="16"/>
      <c r="J22" s="16"/>
      <c r="K22" s="16"/>
      <c r="L22" s="16"/>
      <c r="M22" s="16"/>
      <c r="N22" s="16"/>
      <c r="O22" s="16"/>
      <c r="P22" s="16"/>
      <c r="Q22" s="16"/>
      <c r="R22" s="16"/>
      <c r="S22" s="17"/>
      <c r="T22" s="17"/>
    </row>
    <row r="23" spans="1:21" x14ac:dyDescent="0.25">
      <c r="B23" s="16"/>
      <c r="C23" s="16"/>
      <c r="D23" s="16"/>
      <c r="E23" s="16"/>
      <c r="F23" s="16"/>
      <c r="G23" s="16"/>
      <c r="H23" s="16"/>
      <c r="I23" s="16"/>
      <c r="J23" s="16"/>
      <c r="K23" s="16"/>
      <c r="L23" s="16"/>
      <c r="M23" s="16"/>
      <c r="N23" s="16"/>
      <c r="O23" s="16"/>
      <c r="P23" s="16"/>
      <c r="Q23" s="16"/>
      <c r="R23" s="16"/>
      <c r="S23" s="17"/>
      <c r="T23" s="17"/>
    </row>
    <row r="24" spans="1:21" x14ac:dyDescent="0.25">
      <c r="B24" s="53"/>
      <c r="C24" s="53"/>
      <c r="D24" s="53"/>
      <c r="E24" s="53"/>
      <c r="F24" s="53"/>
      <c r="G24" s="53"/>
      <c r="H24" s="53"/>
      <c r="I24" s="53"/>
      <c r="J24" s="53"/>
      <c r="K24" s="53"/>
      <c r="L24" s="53"/>
      <c r="M24" s="53"/>
      <c r="N24" s="53"/>
      <c r="O24" s="53"/>
      <c r="P24" s="53"/>
      <c r="Q24" s="53"/>
      <c r="R24" s="53"/>
      <c r="S24" s="17"/>
      <c r="T24" s="17"/>
    </row>
    <row r="25" spans="1:21" ht="134.44999999999999" customHeight="1" x14ac:dyDescent="0.25">
      <c r="A25" s="264" t="s">
        <v>125</v>
      </c>
      <c r="B25" s="264"/>
      <c r="C25" s="264"/>
      <c r="D25" s="264"/>
      <c r="E25" s="264"/>
      <c r="F25" s="16"/>
      <c r="G25" s="16"/>
      <c r="H25" s="16"/>
      <c r="I25" s="16"/>
      <c r="J25" s="16"/>
      <c r="K25" s="16"/>
      <c r="L25" s="16"/>
      <c r="M25" s="16"/>
      <c r="N25" s="16"/>
      <c r="O25" s="16"/>
      <c r="P25" s="16"/>
      <c r="Q25" s="16"/>
      <c r="R25" s="16"/>
      <c r="S25" s="17"/>
      <c r="T25" s="17"/>
    </row>
    <row r="26" spans="1:21" ht="15" customHeight="1" x14ac:dyDescent="0.25">
      <c r="A26" s="55"/>
      <c r="B26" s="55"/>
      <c r="C26" s="55"/>
      <c r="D26" s="55"/>
      <c r="E26" s="55"/>
      <c r="F26" s="53"/>
      <c r="G26" s="53"/>
      <c r="H26" s="53"/>
      <c r="I26" s="53"/>
      <c r="J26" s="53"/>
      <c r="K26" s="53"/>
      <c r="L26" s="53"/>
      <c r="M26" s="53"/>
      <c r="N26" s="53"/>
      <c r="O26" s="53"/>
      <c r="P26" s="53"/>
      <c r="Q26" s="53"/>
      <c r="R26" s="53"/>
      <c r="S26" s="17"/>
      <c r="T26" s="17"/>
    </row>
    <row r="27" spans="1:21" ht="15" customHeight="1" thickBot="1" x14ac:dyDescent="0.3">
      <c r="F27" s="14"/>
      <c r="T27" s="18"/>
      <c r="U27" s="21" t="s">
        <v>27</v>
      </c>
    </row>
    <row r="28" spans="1:21" ht="39.75" customHeight="1" thickBot="1" x14ac:dyDescent="0.3">
      <c r="A28" s="271" t="s">
        <v>67</v>
      </c>
      <c r="B28" s="272"/>
      <c r="C28" s="272"/>
      <c r="D28" s="272"/>
      <c r="E28" s="273"/>
      <c r="F28" s="14"/>
      <c r="T28" s="18"/>
      <c r="U28" s="21"/>
    </row>
    <row r="29" spans="1:21" ht="21" customHeight="1" x14ac:dyDescent="0.25">
      <c r="A29" s="265" t="s">
        <v>41</v>
      </c>
      <c r="B29" s="266"/>
      <c r="C29" s="275">
        <f>'Podrobný rozpočet projektu'!G530</f>
        <v>348863.75000000012</v>
      </c>
      <c r="D29" s="276"/>
      <c r="E29" s="277"/>
      <c r="F29" s="19"/>
      <c r="G29" s="261"/>
      <c r="H29" s="261"/>
      <c r="I29" s="261"/>
      <c r="J29" s="261"/>
      <c r="K29" s="261"/>
      <c r="L29" s="18"/>
      <c r="U29" s="22"/>
    </row>
    <row r="30" spans="1:21" ht="21" customHeight="1" x14ac:dyDescent="0.25">
      <c r="A30" s="267" t="s">
        <v>68</v>
      </c>
      <c r="B30" s="268"/>
      <c r="C30" s="278">
        <v>428846.29920000001</v>
      </c>
      <c r="D30" s="279"/>
      <c r="E30" s="280"/>
      <c r="F30" s="18"/>
      <c r="G30" s="18"/>
      <c r="H30" s="262"/>
      <c r="I30" s="262"/>
      <c r="J30" s="262"/>
      <c r="K30" s="262"/>
      <c r="L30" s="18"/>
      <c r="U30" s="22"/>
    </row>
    <row r="31" spans="1:21" ht="21" customHeight="1" thickBot="1" x14ac:dyDescent="0.3">
      <c r="A31" s="269" t="s">
        <v>29</v>
      </c>
      <c r="B31" s="270"/>
      <c r="C31" s="281">
        <f>C29/C30</f>
        <v>0.81349367046141019</v>
      </c>
      <c r="D31" s="282"/>
      <c r="E31" s="283"/>
      <c r="F31" s="18"/>
      <c r="G31" s="20"/>
      <c r="H31" s="262"/>
      <c r="I31" s="262"/>
      <c r="J31" s="262"/>
      <c r="K31" s="262"/>
      <c r="L31" s="18"/>
      <c r="U31" s="23"/>
    </row>
    <row r="35" spans="1:9" x14ac:dyDescent="0.25">
      <c r="D35" s="260"/>
      <c r="E35" s="260"/>
    </row>
    <row r="36" spans="1:9" x14ac:dyDescent="0.25">
      <c r="A36" s="67" t="s">
        <v>347</v>
      </c>
      <c r="B36" s="67"/>
      <c r="C36" s="67"/>
      <c r="D36" s="225" t="s">
        <v>46</v>
      </c>
      <c r="E36" s="225"/>
      <c r="F36" s="67"/>
      <c r="G36" s="67"/>
      <c r="H36" s="67"/>
      <c r="I36" s="67"/>
    </row>
  </sheetData>
  <mergeCells count="20">
    <mergeCell ref="A2:E2"/>
    <mergeCell ref="C29:E29"/>
    <mergeCell ref="C30:E30"/>
    <mergeCell ref="C31:E31"/>
    <mergeCell ref="B14:E14"/>
    <mergeCell ref="B15:E15"/>
    <mergeCell ref="A11:E11"/>
    <mergeCell ref="A20:A22"/>
    <mergeCell ref="E20:E22"/>
    <mergeCell ref="D35:E35"/>
    <mergeCell ref="G29:K29"/>
    <mergeCell ref="H30:K30"/>
    <mergeCell ref="D36:E36"/>
    <mergeCell ref="A17:E17"/>
    <mergeCell ref="H31:K31"/>
    <mergeCell ref="A25:E25"/>
    <mergeCell ref="A29:B29"/>
    <mergeCell ref="A30:B30"/>
    <mergeCell ref="A31:B31"/>
    <mergeCell ref="A28:E28"/>
  </mergeCells>
  <pageMargins left="0.7" right="0.7" top="0.75" bottom="0.75" header="0.3" footer="0.3"/>
  <pageSetup paperSize="9" scale="57"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view="pageBreakPreview" zoomScale="115" zoomScaleNormal="85" zoomScaleSheetLayoutView="115" workbookViewId="0">
      <selection activeCell="F9" sqref="F9"/>
    </sheetView>
  </sheetViews>
  <sheetFormatPr defaultColWidth="9.140625" defaultRowHeight="14.25" x14ac:dyDescent="0.2"/>
  <cols>
    <col min="1" max="1" width="38.140625" style="2" customWidth="1"/>
    <col min="2" max="2" width="14" style="2" customWidth="1"/>
    <col min="3" max="3" width="18.42578125" style="2" customWidth="1"/>
    <col min="4" max="4" width="23.85546875" style="27" customWidth="1"/>
    <col min="5" max="5" width="25.85546875" style="7" customWidth="1"/>
    <col min="6" max="6" width="17.42578125" style="7" customWidth="1"/>
    <col min="7" max="7" width="15.42578125" style="7" customWidth="1"/>
    <col min="8" max="8" width="6" style="2" customWidth="1"/>
    <col min="9" max="9" width="9.140625" style="2" customWidth="1"/>
    <col min="10" max="10" width="5" style="2" customWidth="1"/>
    <col min="11" max="11" width="9.140625" style="2"/>
    <col min="12" max="12" width="6.42578125" style="2" hidden="1" customWidth="1"/>
    <col min="13" max="13" width="5.85546875" style="2" hidden="1" customWidth="1"/>
    <col min="14" max="14" width="9.140625" style="2" hidden="1" customWidth="1"/>
    <col min="15" max="16" width="9.140625" style="2" customWidth="1"/>
    <col min="17" max="16384" width="9.140625" style="2"/>
  </cols>
  <sheetData>
    <row r="1" spans="1:10" x14ac:dyDescent="0.2">
      <c r="A1" s="84"/>
      <c r="B1" s="147" t="s">
        <v>47</v>
      </c>
      <c r="C1" s="147"/>
      <c r="D1" s="147"/>
      <c r="E1" s="147"/>
      <c r="F1" s="147"/>
      <c r="G1" s="147"/>
    </row>
    <row r="8" spans="1:10" ht="20.25" x14ac:dyDescent="0.3">
      <c r="A8" s="289" t="s">
        <v>106</v>
      </c>
      <c r="B8" s="289"/>
      <c r="C8" s="289"/>
      <c r="D8" s="289"/>
      <c r="E8" s="289"/>
      <c r="F8" s="289"/>
      <c r="G8" s="289"/>
      <c r="H8" s="86"/>
      <c r="I8" s="86"/>
      <c r="J8" s="86"/>
    </row>
    <row r="10" spans="1:10" ht="15" customHeight="1" x14ac:dyDescent="0.2">
      <c r="A10" s="290" t="s">
        <v>0</v>
      </c>
      <c r="B10" s="291"/>
      <c r="C10" s="292"/>
      <c r="D10" s="310" t="s">
        <v>145</v>
      </c>
      <c r="E10" s="310"/>
      <c r="F10" s="310"/>
      <c r="G10" s="310"/>
    </row>
    <row r="11" spans="1:10" ht="15" customHeight="1" x14ac:dyDescent="0.2">
      <c r="A11" s="290" t="s">
        <v>1</v>
      </c>
      <c r="B11" s="291"/>
      <c r="C11" s="292"/>
      <c r="D11" s="311" t="s">
        <v>146</v>
      </c>
      <c r="E11" s="311"/>
      <c r="F11" s="311"/>
      <c r="G11" s="311"/>
    </row>
    <row r="12" spans="1:10" ht="15" customHeight="1" x14ac:dyDescent="0.2">
      <c r="A12" s="290" t="s">
        <v>112</v>
      </c>
      <c r="B12" s="291"/>
      <c r="C12" s="292"/>
      <c r="D12" s="302" t="s">
        <v>150</v>
      </c>
      <c r="E12" s="303"/>
      <c r="F12" s="303"/>
      <c r="G12" s="303"/>
    </row>
    <row r="13" spans="1:10" ht="15" thickBot="1" x14ac:dyDescent="0.25"/>
    <row r="14" spans="1:10" ht="18" customHeight="1" thickBot="1" x14ac:dyDescent="0.25">
      <c r="A14" s="321" t="s">
        <v>97</v>
      </c>
      <c r="B14" s="322"/>
      <c r="C14" s="323"/>
      <c r="D14" s="315" t="s">
        <v>98</v>
      </c>
      <c r="E14" s="327"/>
      <c r="F14" s="327"/>
      <c r="G14" s="316"/>
    </row>
    <row r="15" spans="1:10" ht="17.25" customHeight="1" x14ac:dyDescent="0.2">
      <c r="A15" s="324" t="s">
        <v>91</v>
      </c>
      <c r="B15" s="325"/>
      <c r="C15" s="326"/>
      <c r="D15" s="293">
        <v>318747.18</v>
      </c>
      <c r="E15" s="294"/>
      <c r="F15" s="294"/>
      <c r="G15" s="295"/>
    </row>
    <row r="16" spans="1:10" ht="18.75" customHeight="1" thickBot="1" x14ac:dyDescent="0.25">
      <c r="A16" s="299" t="s">
        <v>90</v>
      </c>
      <c r="B16" s="300"/>
      <c r="C16" s="301"/>
      <c r="D16" s="296">
        <v>35298.65</v>
      </c>
      <c r="E16" s="297"/>
      <c r="F16" s="297"/>
      <c r="G16" s="298"/>
    </row>
    <row r="17" spans="1:16" ht="18.75" customHeight="1" thickBot="1" x14ac:dyDescent="0.3">
      <c r="A17" s="312" t="s">
        <v>89</v>
      </c>
      <c r="B17" s="313"/>
      <c r="C17" s="313"/>
      <c r="D17" s="313"/>
      <c r="E17" s="313"/>
      <c r="F17" s="313"/>
      <c r="G17" s="314"/>
    </row>
    <row r="18" spans="1:16" ht="27" customHeight="1" thickBot="1" x14ac:dyDescent="0.25">
      <c r="A18" s="330" t="s">
        <v>86</v>
      </c>
      <c r="B18" s="331"/>
      <c r="C18" s="332"/>
      <c r="D18" s="333">
        <f>100*((D15-D16)/D15)</f>
        <v>88.92581575153072</v>
      </c>
      <c r="E18" s="334"/>
      <c r="F18" s="334"/>
      <c r="G18" s="335"/>
      <c r="L18" s="2" t="str">
        <f>IF(D18&gt;50,"1",IF(D18&gt;=40,"2",IF(D18&gt;=30,"3","0")))</f>
        <v>1</v>
      </c>
      <c r="M18" s="2">
        <v>0</v>
      </c>
      <c r="N18" s="2" t="s">
        <v>96</v>
      </c>
      <c r="P18" s="85"/>
    </row>
    <row r="19" spans="1:16" ht="16.5" thickBot="1" x14ac:dyDescent="0.3">
      <c r="A19" s="312" t="s">
        <v>85</v>
      </c>
      <c r="B19" s="313"/>
      <c r="C19" s="313"/>
      <c r="D19" s="313"/>
      <c r="E19" s="313"/>
      <c r="F19" s="313"/>
      <c r="G19" s="314"/>
      <c r="M19" s="2">
        <v>5</v>
      </c>
      <c r="N19" s="2" t="s">
        <v>95</v>
      </c>
    </row>
    <row r="20" spans="1:16" ht="16.5" customHeight="1" thickBot="1" x14ac:dyDescent="0.25">
      <c r="A20" s="328" t="s">
        <v>92</v>
      </c>
      <c r="B20" s="329"/>
      <c r="C20" s="329"/>
      <c r="D20" s="329"/>
      <c r="E20" s="329"/>
      <c r="F20" s="315" t="s">
        <v>93</v>
      </c>
      <c r="G20" s="316"/>
      <c r="M20" s="2">
        <v>10</v>
      </c>
      <c r="N20" s="2" t="s">
        <v>94</v>
      </c>
    </row>
    <row r="21" spans="1:16" ht="44.25" customHeight="1" x14ac:dyDescent="0.2">
      <c r="A21" s="318" t="str">
        <f>IF(D18&gt;50,N18,IF(D18&gt;=40,N19,IF(D18&gt;=30,N20,N21)))</f>
        <v>Celková výška oprávnených výdavkov projektu sa neznižuje a teda celková výška oprávnených výdavkov prestavuje 100 %, ak plánovaná úspora energie na vykurovanie dosiahne viac ako 50 %.</v>
      </c>
      <c r="B21" s="319"/>
      <c r="C21" s="319"/>
      <c r="D21" s="319"/>
      <c r="E21" s="320"/>
      <c r="F21" s="317" t="str">
        <f>IF(D18&gt;50,"0%",IF(D18&gt;=40,"5%",IF(D18&gt;=30,"10%","projekt je neoprávnený")))</f>
        <v>0%</v>
      </c>
      <c r="G21" s="317"/>
      <c r="M21" s="2">
        <v>100</v>
      </c>
      <c r="N21" s="2" t="s">
        <v>117</v>
      </c>
    </row>
    <row r="23" spans="1:16" ht="15" x14ac:dyDescent="0.25">
      <c r="A23" s="87" t="s">
        <v>42</v>
      </c>
      <c r="B23" s="88"/>
      <c r="C23" s="88"/>
      <c r="D23" s="88"/>
      <c r="E23" s="88"/>
      <c r="F23" s="88"/>
      <c r="G23" s="88"/>
    </row>
    <row r="24" spans="1:16" ht="30" customHeight="1" x14ac:dyDescent="0.25">
      <c r="A24" s="304" t="s">
        <v>114</v>
      </c>
      <c r="B24" s="305"/>
      <c r="C24" s="305"/>
      <c r="D24" s="305"/>
      <c r="E24" s="305"/>
      <c r="F24" s="305"/>
      <c r="G24" s="306"/>
    </row>
    <row r="25" spans="1:16" x14ac:dyDescent="0.2">
      <c r="A25" s="307" t="s">
        <v>87</v>
      </c>
      <c r="B25" s="308"/>
      <c r="C25" s="308"/>
      <c r="D25" s="308"/>
      <c r="E25" s="308"/>
      <c r="F25" s="308"/>
      <c r="G25" s="309"/>
    </row>
    <row r="26" spans="1:16" x14ac:dyDescent="0.2">
      <c r="A26" s="288" t="s">
        <v>88</v>
      </c>
      <c r="B26" s="288"/>
      <c r="C26" s="288"/>
      <c r="D26" s="288"/>
      <c r="E26" s="288"/>
      <c r="F26" s="288"/>
      <c r="G26" s="288"/>
    </row>
    <row r="27" spans="1:16" ht="42" customHeight="1" x14ac:dyDescent="0.2">
      <c r="A27" s="288" t="s">
        <v>126</v>
      </c>
      <c r="B27" s="288"/>
      <c r="C27" s="288"/>
      <c r="D27" s="288"/>
      <c r="E27" s="288"/>
      <c r="F27" s="288"/>
      <c r="G27" s="288"/>
    </row>
    <row r="28" spans="1:16" ht="60" customHeight="1" x14ac:dyDescent="0.2">
      <c r="A28" s="288" t="s">
        <v>118</v>
      </c>
      <c r="B28" s="288"/>
      <c r="C28" s="288"/>
      <c r="D28" s="288"/>
      <c r="E28" s="288"/>
      <c r="F28" s="288"/>
      <c r="G28" s="288"/>
    </row>
    <row r="29" spans="1:16" x14ac:dyDescent="0.2">
      <c r="F29" s="89"/>
    </row>
    <row r="30" spans="1:16" x14ac:dyDescent="0.2">
      <c r="H30" s="88"/>
      <c r="I30" s="88"/>
    </row>
    <row r="32" spans="1:16" ht="46.5" customHeight="1" x14ac:dyDescent="0.2"/>
  </sheetData>
  <mergeCells count="27">
    <mergeCell ref="B1:G1"/>
    <mergeCell ref="A25:G25"/>
    <mergeCell ref="D10:G10"/>
    <mergeCell ref="D11:G11"/>
    <mergeCell ref="A19:G19"/>
    <mergeCell ref="F20:G20"/>
    <mergeCell ref="F21:G21"/>
    <mergeCell ref="A21:E21"/>
    <mergeCell ref="A14:C14"/>
    <mergeCell ref="A15:C15"/>
    <mergeCell ref="D14:G14"/>
    <mergeCell ref="A17:G17"/>
    <mergeCell ref="A20:E20"/>
    <mergeCell ref="A18:C18"/>
    <mergeCell ref="D18:G18"/>
    <mergeCell ref="A26:G26"/>
    <mergeCell ref="A27:G27"/>
    <mergeCell ref="A28:G28"/>
    <mergeCell ref="A8:G8"/>
    <mergeCell ref="A10:C10"/>
    <mergeCell ref="A11:C11"/>
    <mergeCell ref="D15:G15"/>
    <mergeCell ref="D16:G16"/>
    <mergeCell ref="A16:C16"/>
    <mergeCell ref="A12:C12"/>
    <mergeCell ref="D12:G12"/>
    <mergeCell ref="A24:G24"/>
  </mergeCells>
  <conditionalFormatting sqref="F21:G21">
    <cfRule type="cellIs" dxfId="0" priority="1" operator="equal">
      <formula>"projekt je neoprávnený"</formula>
    </cfRule>
  </conditionalFormatting>
  <pageMargins left="0.59055118110236227" right="0.59055118110236227" top="0.98425196850393704"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5</vt:i4>
      </vt:variant>
      <vt:variant>
        <vt:lpstr>Pomenované rozsahy</vt:lpstr>
      </vt:variant>
      <vt:variant>
        <vt:i4>6</vt:i4>
      </vt:variant>
    </vt:vector>
  </HeadingPairs>
  <TitlesOfParts>
    <vt:vector size="11" baseType="lpstr">
      <vt:lpstr>Podrobný rozpočet projektu</vt:lpstr>
      <vt:lpstr>Referenčné hodnoty</vt:lpstr>
      <vt:lpstr>Prieskum trhu</vt:lpstr>
      <vt:lpstr>Value for Money</vt:lpstr>
      <vt:lpstr>Úspora-vykurovanie</vt:lpstr>
      <vt:lpstr>'Value for Money'!_ftn2</vt:lpstr>
      <vt:lpstr>'Podrobný rozpočet projektu'!Oblasť_tlače</vt:lpstr>
      <vt:lpstr>'Prieskum trhu'!Oblasť_tlače</vt:lpstr>
      <vt:lpstr>'Referenčné hodnoty'!Oblasť_tlače</vt:lpstr>
      <vt:lpstr>'Úspora-vykurovanie'!Oblasť_tlače</vt:lpstr>
      <vt:lpstr>'Value for Money'!Oblasť_tlače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Šutto Ivan</dc:creator>
  <cp:lastModifiedBy>Bencova Marta</cp:lastModifiedBy>
  <cp:lastPrinted>2017-11-08T13:20:57Z</cp:lastPrinted>
  <dcterms:created xsi:type="dcterms:W3CDTF">2015-05-13T12:53:37Z</dcterms:created>
  <dcterms:modified xsi:type="dcterms:W3CDTF">2019-01-14T12:13:08Z</dcterms:modified>
</cp:coreProperties>
</file>